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tin\Desktop\Vereinsbuchhaltung Website\"/>
    </mc:Choice>
  </mc:AlternateContent>
  <bookViews>
    <workbookView xWindow="0" yWindow="0" windowWidth="24000" windowHeight="9735" tabRatio="789"/>
  </bookViews>
  <sheets>
    <sheet name="Anleitung" sheetId="15" r:id="rId1"/>
    <sheet name="Konten zum Auswählen" sheetId="14" r:id="rId2"/>
    <sheet name="Ihr Kontenplan" sheetId="1" r:id="rId3"/>
  </sheets>
  <definedNames>
    <definedName name="_xlnm.Print_Area" localSheetId="0">Anleitung!$B$1:$H$139</definedName>
    <definedName name="_xlnm.Print_Area" localSheetId="2">'Ihr Kontenplan'!$C$2:$F$148</definedName>
    <definedName name="_xlnm.Print_Area" localSheetId="1">'Konten zum Auswählen'!$J$9:$L$262</definedName>
    <definedName name="_xlnm.Print_Titles" localSheetId="2">'Ihr Kontenplan'!$2:$8</definedName>
    <definedName name="_xlnm.Print_Titles" localSheetId="1">'Konten zum Auswählen'!$2:$8</definedName>
  </definedNames>
  <calcPr calcId="152511" fullCalcOnLoad="1"/>
</workbook>
</file>

<file path=xl/calcChain.xml><?xml version="1.0" encoding="utf-8"?>
<calcChain xmlns="http://schemas.openxmlformats.org/spreadsheetml/2006/main">
  <c r="F10" i="14" l="1"/>
  <c r="P258" i="14"/>
  <c r="P257" i="14"/>
  <c r="P256" i="14"/>
  <c r="P255" i="14"/>
  <c r="P254" i="14"/>
  <c r="P253" i="14"/>
  <c r="P252" i="14"/>
  <c r="P251" i="14"/>
  <c r="P250" i="14"/>
  <c r="P249" i="14"/>
  <c r="P248" i="14"/>
  <c r="P247" i="14"/>
  <c r="P246" i="14"/>
  <c r="P245" i="14"/>
  <c r="P241" i="14"/>
  <c r="P240" i="14"/>
  <c r="P239" i="14"/>
  <c r="P238" i="14"/>
  <c r="P237" i="14"/>
  <c r="P236" i="14"/>
  <c r="P235" i="14"/>
  <c r="P234" i="14"/>
  <c r="P233" i="14"/>
  <c r="P230" i="14"/>
  <c r="P227" i="14"/>
  <c r="P226" i="14"/>
  <c r="P225" i="14"/>
  <c r="P222" i="14"/>
  <c r="P208" i="14"/>
  <c r="P207" i="14"/>
  <c r="P206" i="14"/>
  <c r="P205" i="14"/>
  <c r="P204" i="14"/>
  <c r="P203" i="14"/>
  <c r="P202" i="14"/>
  <c r="P201" i="14"/>
  <c r="P198" i="14"/>
  <c r="P186" i="14"/>
  <c r="P185" i="14"/>
  <c r="P184" i="14"/>
  <c r="P183" i="14"/>
  <c r="P181" i="14"/>
  <c r="P178" i="14"/>
  <c r="P157" i="14"/>
  <c r="P156" i="14"/>
  <c r="P155" i="14"/>
  <c r="P154" i="14"/>
  <c r="P153" i="14"/>
  <c r="P152" i="14"/>
  <c r="P151" i="14"/>
  <c r="P149" i="14"/>
  <c r="P126" i="14"/>
  <c r="P125" i="14"/>
  <c r="P124" i="14"/>
  <c r="P123" i="14"/>
  <c r="P122" i="14"/>
  <c r="P121" i="14"/>
  <c r="P115" i="14"/>
  <c r="P114" i="14"/>
  <c r="P113" i="14"/>
  <c r="P112" i="14"/>
  <c r="P111" i="14"/>
  <c r="P110" i="14"/>
  <c r="P100" i="14"/>
  <c r="P99" i="14"/>
  <c r="P98" i="14"/>
  <c r="P97" i="14"/>
  <c r="P96" i="14"/>
  <c r="P95" i="14"/>
  <c r="P94" i="14"/>
  <c r="P93" i="14"/>
  <c r="P92" i="14"/>
  <c r="P90" i="14"/>
  <c r="P82" i="14"/>
  <c r="P81" i="14"/>
  <c r="P80" i="14"/>
  <c r="P79" i="14"/>
  <c r="P78" i="14"/>
  <c r="P77" i="14"/>
  <c r="P76" i="14"/>
  <c r="P75" i="14"/>
  <c r="P73" i="14"/>
  <c r="P70" i="14"/>
  <c r="P69" i="14"/>
  <c r="P68" i="14"/>
  <c r="P67" i="14"/>
  <c r="P66" i="14"/>
  <c r="P65" i="14"/>
  <c r="P63" i="14"/>
  <c r="P57" i="14"/>
  <c r="P56" i="14"/>
  <c r="P55" i="14"/>
  <c r="P54" i="14"/>
  <c r="P53" i="14"/>
  <c r="P50" i="14"/>
  <c r="P45" i="14"/>
  <c r="P44" i="14"/>
  <c r="P43" i="14"/>
  <c r="P41" i="14"/>
  <c r="P28" i="14"/>
  <c r="P27" i="14"/>
  <c r="P26" i="14"/>
  <c r="I264" i="14"/>
  <c r="P10" i="14"/>
  <c r="P9" i="14"/>
  <c r="H223" i="14"/>
  <c r="G223" i="14"/>
  <c r="F223" i="14"/>
  <c r="E223" i="14" s="1"/>
  <c r="H222" i="14"/>
  <c r="G222" i="14"/>
  <c r="F222" i="14"/>
  <c r="E222" i="14"/>
  <c r="H221" i="14"/>
  <c r="G221" i="14"/>
  <c r="F221" i="14"/>
  <c r="E221" i="14"/>
  <c r="H220" i="14"/>
  <c r="G220" i="14"/>
  <c r="F220" i="14"/>
  <c r="E220" i="14"/>
  <c r="H219" i="14"/>
  <c r="G219" i="14"/>
  <c r="F219" i="14"/>
  <c r="E219" i="14"/>
  <c r="H218" i="14"/>
  <c r="G218" i="14"/>
  <c r="F218" i="14"/>
  <c r="E218" i="14"/>
  <c r="H217" i="14"/>
  <c r="G217" i="14"/>
  <c r="F217" i="14"/>
  <c r="E217" i="14"/>
  <c r="H216" i="14"/>
  <c r="G216" i="14"/>
  <c r="F216" i="14"/>
  <c r="E216" i="14"/>
  <c r="H215" i="14"/>
  <c r="G215" i="14"/>
  <c r="F215" i="14"/>
  <c r="E215" i="14"/>
  <c r="H204" i="14"/>
  <c r="G204" i="14"/>
  <c r="F204" i="14"/>
  <c r="E204" i="14"/>
  <c r="H203" i="14"/>
  <c r="G203" i="14"/>
  <c r="F203" i="14"/>
  <c r="E203" i="14"/>
  <c r="H202" i="14"/>
  <c r="G202" i="14"/>
  <c r="F202" i="14"/>
  <c r="E202" i="14"/>
  <c r="H201" i="14"/>
  <c r="G201" i="14"/>
  <c r="F201" i="14"/>
  <c r="E201" i="14"/>
  <c r="H200" i="14"/>
  <c r="G200" i="14"/>
  <c r="F200" i="14"/>
  <c r="E200" i="14"/>
  <c r="H199" i="14"/>
  <c r="G199" i="14"/>
  <c r="F199" i="14"/>
  <c r="E199" i="14"/>
  <c r="H198" i="14"/>
  <c r="G198" i="14"/>
  <c r="F198" i="14"/>
  <c r="E198" i="14"/>
  <c r="H197" i="14"/>
  <c r="G197" i="14"/>
  <c r="F197" i="14"/>
  <c r="E197" i="14"/>
  <c r="H196" i="14"/>
  <c r="G196" i="14"/>
  <c r="F196" i="14"/>
  <c r="E196" i="14"/>
  <c r="H195" i="14"/>
  <c r="G195" i="14"/>
  <c r="F195" i="14"/>
  <c r="E195" i="14"/>
  <c r="H194" i="14"/>
  <c r="G194" i="14"/>
  <c r="F194" i="14"/>
  <c r="E194" i="14"/>
  <c r="H193" i="14"/>
  <c r="G193" i="14"/>
  <c r="F193" i="14"/>
  <c r="E193" i="14"/>
  <c r="H262" i="14"/>
  <c r="G262" i="14"/>
  <c r="F262" i="14"/>
  <c r="E262" i="14"/>
  <c r="H261" i="14"/>
  <c r="G261" i="14"/>
  <c r="F261" i="14"/>
  <c r="E261" i="14"/>
  <c r="H260" i="14"/>
  <c r="G260" i="14"/>
  <c r="F260" i="14"/>
  <c r="E260" i="14"/>
  <c r="H239" i="14"/>
  <c r="G239" i="14"/>
  <c r="F239" i="14"/>
  <c r="E239" i="14"/>
  <c r="H238" i="14"/>
  <c r="G238" i="14"/>
  <c r="F238" i="14"/>
  <c r="E238" i="14"/>
  <c r="H237" i="14"/>
  <c r="G237" i="14"/>
  <c r="F237" i="14"/>
  <c r="E237" i="14"/>
  <c r="H236" i="14"/>
  <c r="G236" i="14"/>
  <c r="F236" i="14"/>
  <c r="E236" i="14"/>
  <c r="H235" i="14"/>
  <c r="G235" i="14"/>
  <c r="F235" i="14"/>
  <c r="E235" i="14"/>
  <c r="H234" i="14"/>
  <c r="G234" i="14"/>
  <c r="F234" i="14"/>
  <c r="E234" i="14"/>
  <c r="H233" i="14"/>
  <c r="G233" i="14"/>
  <c r="F233" i="14"/>
  <c r="E233" i="14"/>
  <c r="H232" i="14"/>
  <c r="G232" i="14"/>
  <c r="F232" i="14"/>
  <c r="E232" i="14"/>
  <c r="H231" i="14"/>
  <c r="G231" i="14"/>
  <c r="F231" i="14"/>
  <c r="E231" i="14"/>
  <c r="H250" i="14"/>
  <c r="G250" i="14"/>
  <c r="F250" i="14"/>
  <c r="E250" i="14"/>
  <c r="H249" i="14"/>
  <c r="G249" i="14"/>
  <c r="F249" i="14"/>
  <c r="E249" i="14"/>
  <c r="H248" i="14"/>
  <c r="G248" i="14"/>
  <c r="F248" i="14"/>
  <c r="E248" i="14"/>
  <c r="H247" i="14"/>
  <c r="G247" i="14"/>
  <c r="F247" i="14"/>
  <c r="E247" i="14"/>
  <c r="H246" i="14"/>
  <c r="G246" i="14"/>
  <c r="F246" i="14"/>
  <c r="E246" i="14"/>
  <c r="H153" i="14"/>
  <c r="G153" i="14"/>
  <c r="F153" i="14"/>
  <c r="E153" i="14"/>
  <c r="H152" i="14"/>
  <c r="G152" i="14"/>
  <c r="F152" i="14"/>
  <c r="E152" i="14"/>
  <c r="H151" i="14"/>
  <c r="G151" i="14"/>
  <c r="F151" i="14"/>
  <c r="E151" i="14"/>
  <c r="H150" i="14"/>
  <c r="G150" i="14"/>
  <c r="F150" i="14"/>
  <c r="E150" i="14"/>
  <c r="H149" i="14"/>
  <c r="G149" i="14"/>
  <c r="F149" i="14"/>
  <c r="E149" i="14"/>
  <c r="H148" i="14"/>
  <c r="G148" i="14"/>
  <c r="F148" i="14"/>
  <c r="E148" i="14"/>
  <c r="H147" i="14"/>
  <c r="G147" i="14"/>
  <c r="F147" i="14"/>
  <c r="E147" i="14"/>
  <c r="H146" i="14"/>
  <c r="G146" i="14"/>
  <c r="F146" i="14"/>
  <c r="E146" i="14"/>
  <c r="H145" i="14"/>
  <c r="G145" i="14"/>
  <c r="F145" i="14"/>
  <c r="E145" i="14"/>
  <c r="H144" i="14"/>
  <c r="G144" i="14"/>
  <c r="F144" i="14"/>
  <c r="E144" i="14"/>
  <c r="H143" i="14"/>
  <c r="G143" i="14"/>
  <c r="F143" i="14"/>
  <c r="E143" i="14"/>
  <c r="H142" i="14"/>
  <c r="G142" i="14"/>
  <c r="F142" i="14"/>
  <c r="E142" i="14"/>
  <c r="H141" i="14"/>
  <c r="G141" i="14"/>
  <c r="F141" i="14"/>
  <c r="E141" i="14"/>
  <c r="H140" i="14"/>
  <c r="G140" i="14"/>
  <c r="F140" i="14"/>
  <c r="E140" i="14"/>
  <c r="H139" i="14"/>
  <c r="G139" i="14"/>
  <c r="F139" i="14"/>
  <c r="E139" i="14"/>
  <c r="H138" i="14"/>
  <c r="G138" i="14"/>
  <c r="F138" i="14"/>
  <c r="E138" i="14"/>
  <c r="H123" i="14"/>
  <c r="G123" i="14"/>
  <c r="F123" i="14"/>
  <c r="E123" i="14"/>
  <c r="H122" i="14"/>
  <c r="G122" i="14"/>
  <c r="F122" i="14"/>
  <c r="E122" i="14"/>
  <c r="H121" i="14"/>
  <c r="G121" i="14"/>
  <c r="F121" i="14"/>
  <c r="E121" i="14"/>
  <c r="H120" i="14"/>
  <c r="G120" i="14"/>
  <c r="F120" i="14"/>
  <c r="E120" i="14"/>
  <c r="H119" i="14"/>
  <c r="G119" i="14"/>
  <c r="F119" i="14"/>
  <c r="E119" i="14"/>
  <c r="H112" i="14"/>
  <c r="G112" i="14"/>
  <c r="F112" i="14"/>
  <c r="E112" i="14"/>
  <c r="H111" i="14"/>
  <c r="G111" i="14"/>
  <c r="F111" i="14"/>
  <c r="E111" i="14"/>
  <c r="H110" i="14"/>
  <c r="G110" i="14"/>
  <c r="F110" i="14"/>
  <c r="E110" i="14"/>
  <c r="H109" i="14"/>
  <c r="G109" i="14"/>
  <c r="F109" i="14"/>
  <c r="E109" i="14"/>
  <c r="H108" i="14"/>
  <c r="G108" i="14"/>
  <c r="F108" i="14"/>
  <c r="E108" i="14"/>
  <c r="H107" i="14"/>
  <c r="G107" i="14"/>
  <c r="F107" i="14"/>
  <c r="E107" i="14"/>
  <c r="H106" i="14"/>
  <c r="G106" i="14"/>
  <c r="F106" i="14"/>
  <c r="E106" i="14"/>
  <c r="H97" i="14"/>
  <c r="G97" i="14"/>
  <c r="F97" i="14"/>
  <c r="E97" i="14"/>
  <c r="H96" i="14"/>
  <c r="G96" i="14"/>
  <c r="F96" i="14"/>
  <c r="E96" i="14"/>
  <c r="H95" i="14"/>
  <c r="G95" i="14"/>
  <c r="F95" i="14"/>
  <c r="E95" i="14"/>
  <c r="H94" i="14"/>
  <c r="G94" i="14"/>
  <c r="F94" i="14"/>
  <c r="E94" i="14"/>
  <c r="H93" i="14"/>
  <c r="G93" i="14"/>
  <c r="F93" i="14"/>
  <c r="E93" i="14"/>
  <c r="H92" i="14"/>
  <c r="G92" i="14"/>
  <c r="F92" i="14"/>
  <c r="E92" i="14"/>
  <c r="H91" i="14"/>
  <c r="G91" i="14"/>
  <c r="F91" i="14"/>
  <c r="E91" i="14"/>
  <c r="H90" i="14"/>
  <c r="G90" i="14"/>
  <c r="F90" i="14"/>
  <c r="E90" i="14"/>
  <c r="H89" i="14"/>
  <c r="G89" i="14"/>
  <c r="F89" i="14"/>
  <c r="E89" i="14"/>
  <c r="H88" i="14"/>
  <c r="G88" i="14"/>
  <c r="F88" i="14"/>
  <c r="E88" i="14"/>
  <c r="F87" i="14"/>
  <c r="E87" i="14"/>
  <c r="H87" i="14"/>
  <c r="G87" i="14"/>
  <c r="H78" i="14"/>
  <c r="G78" i="14"/>
  <c r="F78" i="14"/>
  <c r="E78" i="14"/>
  <c r="H77" i="14"/>
  <c r="G77" i="14"/>
  <c r="F77" i="14"/>
  <c r="E77" i="14"/>
  <c r="H76" i="14"/>
  <c r="G76" i="14"/>
  <c r="F76" i="14"/>
  <c r="E76" i="14"/>
  <c r="H75" i="14"/>
  <c r="G75" i="14"/>
  <c r="F75" i="14"/>
  <c r="E75" i="14"/>
  <c r="H74" i="14"/>
  <c r="G74" i="14"/>
  <c r="F74" i="14"/>
  <c r="E74" i="14"/>
  <c r="H73" i="14"/>
  <c r="G73" i="14"/>
  <c r="F73" i="14"/>
  <c r="E73" i="14"/>
  <c r="H67" i="14"/>
  <c r="G67" i="14"/>
  <c r="F67" i="14"/>
  <c r="E67" i="14"/>
  <c r="H66" i="14"/>
  <c r="G66" i="14"/>
  <c r="F66" i="14"/>
  <c r="E66" i="14"/>
  <c r="H65" i="14"/>
  <c r="G65" i="14"/>
  <c r="F65" i="14"/>
  <c r="E65" i="14"/>
  <c r="H64" i="14"/>
  <c r="G64" i="14"/>
  <c r="F64" i="14"/>
  <c r="E64" i="14"/>
  <c r="H63" i="14"/>
  <c r="G63" i="14"/>
  <c r="F63" i="14"/>
  <c r="E63" i="14"/>
  <c r="H62" i="14"/>
  <c r="G62" i="14"/>
  <c r="F62" i="14"/>
  <c r="E62" i="14"/>
  <c r="H61" i="14"/>
  <c r="G61" i="14"/>
  <c r="F61" i="14"/>
  <c r="E61" i="14"/>
  <c r="H60" i="14"/>
  <c r="G60" i="14"/>
  <c r="F60" i="14"/>
  <c r="E60" i="14"/>
  <c r="H54" i="14"/>
  <c r="G54" i="14"/>
  <c r="F54" i="14"/>
  <c r="E54" i="14"/>
  <c r="H53" i="14"/>
  <c r="G53" i="14"/>
  <c r="F53" i="14"/>
  <c r="E53" i="14"/>
  <c r="H52" i="14"/>
  <c r="G52" i="14"/>
  <c r="F52" i="14"/>
  <c r="E52" i="14"/>
  <c r="H51" i="14"/>
  <c r="G51" i="14"/>
  <c r="F51" i="14"/>
  <c r="E51" i="14"/>
  <c r="H50" i="14"/>
  <c r="G50" i="14"/>
  <c r="F50" i="14"/>
  <c r="E50" i="14"/>
  <c r="H49" i="14"/>
  <c r="G49" i="14"/>
  <c r="F49" i="14"/>
  <c r="E49" i="14"/>
  <c r="H42" i="14"/>
  <c r="G42" i="14"/>
  <c r="F42" i="14"/>
  <c r="E42" i="14"/>
  <c r="H41" i="14"/>
  <c r="G41" i="14"/>
  <c r="F41" i="14"/>
  <c r="E41" i="14"/>
  <c r="H40" i="14"/>
  <c r="G40" i="14"/>
  <c r="F40" i="14"/>
  <c r="E40" i="14"/>
  <c r="H39" i="14"/>
  <c r="G39" i="14"/>
  <c r="F39" i="14"/>
  <c r="E39" i="14"/>
  <c r="H38" i="14"/>
  <c r="G38" i="14"/>
  <c r="F38" i="14"/>
  <c r="E38" i="14"/>
  <c r="H37" i="14"/>
  <c r="G37" i="14"/>
  <c r="F37" i="14"/>
  <c r="E37" i="14"/>
  <c r="H25" i="14"/>
  <c r="G25" i="14"/>
  <c r="F25" i="14"/>
  <c r="E25" i="14"/>
  <c r="H24" i="14"/>
  <c r="G24" i="14"/>
  <c r="F24" i="14"/>
  <c r="E24" i="14"/>
  <c r="H23" i="14"/>
  <c r="G23" i="14"/>
  <c r="F23" i="14"/>
  <c r="E23" i="14"/>
  <c r="H22" i="14"/>
  <c r="G22" i="14"/>
  <c r="F22" i="14"/>
  <c r="E22" i="14"/>
  <c r="H21" i="14"/>
  <c r="G21" i="14"/>
  <c r="F21" i="14"/>
  <c r="E21" i="14"/>
  <c r="H20" i="14"/>
  <c r="G20" i="14"/>
  <c r="F20" i="14"/>
  <c r="E20" i="14"/>
  <c r="H259" i="14"/>
  <c r="G259" i="14"/>
  <c r="H258" i="14"/>
  <c r="G258" i="14"/>
  <c r="H257" i="14"/>
  <c r="G257" i="14"/>
  <c r="H256" i="14"/>
  <c r="G256" i="14"/>
  <c r="H255" i="14"/>
  <c r="G255" i="14"/>
  <c r="H254" i="14"/>
  <c r="G254" i="14"/>
  <c r="H253" i="14"/>
  <c r="G253" i="14"/>
  <c r="H252" i="14"/>
  <c r="G252" i="14"/>
  <c r="H251" i="14"/>
  <c r="G251" i="14"/>
  <c r="H245" i="14"/>
  <c r="G245" i="14"/>
  <c r="H244" i="14"/>
  <c r="G244" i="14"/>
  <c r="H243" i="14"/>
  <c r="G243" i="14"/>
  <c r="H242" i="14"/>
  <c r="G242" i="14"/>
  <c r="H241" i="14"/>
  <c r="G241" i="14"/>
  <c r="H240" i="14"/>
  <c r="G240" i="14"/>
  <c r="H230" i="14"/>
  <c r="G230" i="14"/>
  <c r="H229" i="14"/>
  <c r="G229" i="14"/>
  <c r="H228" i="14"/>
  <c r="G228" i="14" s="1"/>
  <c r="H227" i="14"/>
  <c r="G227" i="14"/>
  <c r="H226" i="14"/>
  <c r="G226" i="14" s="1"/>
  <c r="H225" i="14"/>
  <c r="G225" i="14" s="1"/>
  <c r="H224" i="14"/>
  <c r="G224" i="14" s="1"/>
  <c r="H214" i="14"/>
  <c r="G214" i="14"/>
  <c r="H213" i="14"/>
  <c r="G213" i="14" s="1"/>
  <c r="H212" i="14"/>
  <c r="G212" i="14"/>
  <c r="H211" i="14"/>
  <c r="G211" i="14" s="1"/>
  <c r="H210" i="14"/>
  <c r="G210" i="14"/>
  <c r="H209" i="14"/>
  <c r="G209" i="14" s="1"/>
  <c r="H208" i="14"/>
  <c r="G208" i="14" s="1"/>
  <c r="H207" i="14"/>
  <c r="G207" i="14" s="1"/>
  <c r="H206" i="14"/>
  <c r="G206" i="14"/>
  <c r="H205" i="14"/>
  <c r="G205" i="14" s="1"/>
  <c r="H192" i="14"/>
  <c r="G192" i="14"/>
  <c r="H191" i="14"/>
  <c r="G191" i="14" s="1"/>
  <c r="H190" i="14"/>
  <c r="G190" i="14"/>
  <c r="H189" i="14"/>
  <c r="G189" i="14" s="1"/>
  <c r="H188" i="14"/>
  <c r="G188" i="14" s="1"/>
  <c r="H187" i="14"/>
  <c r="G187" i="14" s="1"/>
  <c r="H186" i="14"/>
  <c r="G186" i="14"/>
  <c r="H185" i="14"/>
  <c r="G185" i="14" s="1"/>
  <c r="H184" i="14"/>
  <c r="G184" i="14"/>
  <c r="H183" i="14"/>
  <c r="G183" i="14" s="1"/>
  <c r="H182" i="14"/>
  <c r="G182" i="14"/>
  <c r="H181" i="14"/>
  <c r="G181" i="14"/>
  <c r="H180" i="14"/>
  <c r="G180" i="14" s="1"/>
  <c r="H179" i="14"/>
  <c r="G179" i="14"/>
  <c r="H178" i="14"/>
  <c r="G178" i="14" s="1"/>
  <c r="H177" i="14"/>
  <c r="G177" i="14"/>
  <c r="H176" i="14"/>
  <c r="G176" i="14" s="1"/>
  <c r="H175" i="14"/>
  <c r="G175" i="14"/>
  <c r="H174" i="14"/>
  <c r="G174" i="14" s="1"/>
  <c r="H173" i="14"/>
  <c r="G173" i="14"/>
  <c r="H172" i="14"/>
  <c r="G172" i="14" s="1"/>
  <c r="H171" i="14"/>
  <c r="G171" i="14"/>
  <c r="H170" i="14"/>
  <c r="G170" i="14" s="1"/>
  <c r="H169" i="14"/>
  <c r="G169" i="14"/>
  <c r="H168" i="14"/>
  <c r="G168" i="14" s="1"/>
  <c r="F259" i="14"/>
  <c r="E259" i="14"/>
  <c r="F258" i="14"/>
  <c r="E258" i="14" s="1"/>
  <c r="F257" i="14"/>
  <c r="E257" i="14"/>
  <c r="F256" i="14"/>
  <c r="E256" i="14" s="1"/>
  <c r="F255" i="14"/>
  <c r="E255" i="14"/>
  <c r="F254" i="14"/>
  <c r="E254" i="14" s="1"/>
  <c r="F253" i="14"/>
  <c r="E253" i="14"/>
  <c r="F252" i="14"/>
  <c r="E252" i="14" s="1"/>
  <c r="F251" i="14"/>
  <c r="E251" i="14"/>
  <c r="F245" i="14"/>
  <c r="E245" i="14" s="1"/>
  <c r="F244" i="14"/>
  <c r="E244" i="14"/>
  <c r="F243" i="14"/>
  <c r="E243" i="14" s="1"/>
  <c r="F242" i="14"/>
  <c r="E242" i="14"/>
  <c r="F241" i="14"/>
  <c r="F240" i="14"/>
  <c r="E240" i="14"/>
  <c r="F230" i="14"/>
  <c r="E230" i="14"/>
  <c r="F229" i="14"/>
  <c r="E229" i="14"/>
  <c r="F228" i="14"/>
  <c r="E228" i="14"/>
  <c r="F227" i="14"/>
  <c r="F226" i="14"/>
  <c r="E226" i="14"/>
  <c r="F225" i="14"/>
  <c r="E225" i="14" s="1"/>
  <c r="F224" i="14"/>
  <c r="E224" i="14"/>
  <c r="F214" i="14"/>
  <c r="E214" i="14" s="1"/>
  <c r="F213" i="14"/>
  <c r="E213" i="14"/>
  <c r="F212" i="14"/>
  <c r="E212" i="14" s="1"/>
  <c r="F211" i="14"/>
  <c r="E211" i="14"/>
  <c r="F210" i="14"/>
  <c r="E210" i="14" s="1"/>
  <c r="F209" i="14"/>
  <c r="E209" i="14"/>
  <c r="F208" i="14"/>
  <c r="F207" i="14"/>
  <c r="E207" i="14" s="1"/>
  <c r="F206" i="14"/>
  <c r="E206" i="14"/>
  <c r="F205" i="14"/>
  <c r="E205" i="14" s="1"/>
  <c r="F192" i="14"/>
  <c r="E192" i="14"/>
  <c r="F191" i="14"/>
  <c r="E191" i="14"/>
  <c r="F190" i="14"/>
  <c r="E190" i="14"/>
  <c r="F189" i="14"/>
  <c r="E189" i="14"/>
  <c r="F188" i="14"/>
  <c r="E188" i="14"/>
  <c r="F187" i="14"/>
  <c r="E187" i="14"/>
  <c r="F186" i="14"/>
  <c r="F185" i="14"/>
  <c r="E185" i="14" s="1"/>
  <c r="F184" i="14"/>
  <c r="E184" i="14"/>
  <c r="F183" i="14"/>
  <c r="E183" i="14" s="1"/>
  <c r="F182" i="14"/>
  <c r="E182" i="14"/>
  <c r="F181" i="14"/>
  <c r="E181" i="14" s="1"/>
  <c r="F180" i="14"/>
  <c r="E180" i="14"/>
  <c r="F179" i="14"/>
  <c r="E179" i="14" s="1"/>
  <c r="F178" i="14"/>
  <c r="E178" i="14" s="1"/>
  <c r="F177" i="14"/>
  <c r="E177" i="14"/>
  <c r="F176" i="14"/>
  <c r="E176" i="14"/>
  <c r="F175" i="14"/>
  <c r="E175" i="14"/>
  <c r="F174" i="14"/>
  <c r="E174" i="14"/>
  <c r="F173" i="14"/>
  <c r="E173" i="14"/>
  <c r="F172" i="14"/>
  <c r="E172" i="14"/>
  <c r="F171" i="14"/>
  <c r="E171" i="14"/>
  <c r="F170" i="14"/>
  <c r="E170" i="14" s="1"/>
  <c r="F169" i="14"/>
  <c r="E169" i="14" s="1"/>
  <c r="F168" i="14"/>
  <c r="E168" i="14" s="1"/>
  <c r="H167" i="14"/>
  <c r="G167" i="14"/>
  <c r="H166" i="14"/>
  <c r="G166" i="14" s="1"/>
  <c r="H165" i="14"/>
  <c r="G165" i="14"/>
  <c r="H164" i="14"/>
  <c r="G164" i="14" s="1"/>
  <c r="H163" i="14"/>
  <c r="G163" i="14"/>
  <c r="H162" i="14"/>
  <c r="G162" i="14" s="1"/>
  <c r="H161" i="14"/>
  <c r="G161" i="14" s="1"/>
  <c r="H160" i="14"/>
  <c r="G160" i="14" s="1"/>
  <c r="H159" i="14"/>
  <c r="G159" i="14"/>
  <c r="H158" i="14"/>
  <c r="G158" i="14" s="1"/>
  <c r="H157" i="14"/>
  <c r="G157" i="14"/>
  <c r="H156" i="14"/>
  <c r="G156" i="14" s="1"/>
  <c r="H155" i="14"/>
  <c r="G155" i="14"/>
  <c r="H154" i="14"/>
  <c r="G154" i="14" s="1"/>
  <c r="H137" i="14"/>
  <c r="G137" i="14" s="1"/>
  <c r="H136" i="14"/>
  <c r="G136" i="14" s="1"/>
  <c r="H135" i="14"/>
  <c r="G135" i="14"/>
  <c r="H134" i="14"/>
  <c r="G134" i="14" s="1"/>
  <c r="H133" i="14"/>
  <c r="G133" i="14"/>
  <c r="H132" i="14"/>
  <c r="G132" i="14" s="1"/>
  <c r="H131" i="14"/>
  <c r="G131" i="14"/>
  <c r="H130" i="14"/>
  <c r="G130" i="14" s="1"/>
  <c r="H129" i="14"/>
  <c r="G129" i="14" s="1"/>
  <c r="H128" i="14"/>
  <c r="G128" i="14" s="1"/>
  <c r="H127" i="14"/>
  <c r="G127" i="14"/>
  <c r="H126" i="14"/>
  <c r="G126" i="14" s="1"/>
  <c r="H125" i="14"/>
  <c r="G125" i="14"/>
  <c r="H124" i="14"/>
  <c r="G124" i="14" s="1"/>
  <c r="H118" i="14"/>
  <c r="G118" i="14"/>
  <c r="H117" i="14"/>
  <c r="G117" i="14" s="1"/>
  <c r="H116" i="14"/>
  <c r="G116" i="14" s="1"/>
  <c r="H115" i="14"/>
  <c r="G115" i="14" s="1"/>
  <c r="H114" i="14"/>
  <c r="G114" i="14"/>
  <c r="H113" i="14"/>
  <c r="G113" i="14" s="1"/>
  <c r="H105" i="14"/>
  <c r="G105" i="14"/>
  <c r="H104" i="14"/>
  <c r="G104" i="14" s="1"/>
  <c r="H103" i="14"/>
  <c r="G103" i="14"/>
  <c r="H102" i="14"/>
  <c r="G102" i="14" s="1"/>
  <c r="H101" i="14"/>
  <c r="G101" i="14" s="1"/>
  <c r="H100" i="14"/>
  <c r="G100" i="14" s="1"/>
  <c r="H99" i="14"/>
  <c r="G99" i="14"/>
  <c r="H98" i="14"/>
  <c r="G98" i="14" s="1"/>
  <c r="H86" i="14"/>
  <c r="G86" i="14"/>
  <c r="H85" i="14"/>
  <c r="G85" i="14" s="1"/>
  <c r="H84" i="14"/>
  <c r="G84" i="14"/>
  <c r="H83" i="14"/>
  <c r="G83" i="14" s="1"/>
  <c r="H82" i="14"/>
  <c r="G82" i="14" s="1"/>
  <c r="H81" i="14"/>
  <c r="G81" i="14" s="1"/>
  <c r="H80" i="14"/>
  <c r="G80" i="14"/>
  <c r="H79" i="14"/>
  <c r="G79" i="14" s="1"/>
  <c r="H72" i="14"/>
  <c r="G72" i="14"/>
  <c r="H71" i="14"/>
  <c r="G71" i="14"/>
  <c r="H70" i="14"/>
  <c r="G70" i="14" s="1"/>
  <c r="H69" i="14"/>
  <c r="G69" i="14"/>
  <c r="H68" i="14"/>
  <c r="G68" i="14" s="1"/>
  <c r="H59" i="14"/>
  <c r="G59" i="14"/>
  <c r="H58" i="14"/>
  <c r="G58" i="14" s="1"/>
  <c r="H57" i="14"/>
  <c r="G57" i="14"/>
  <c r="H56" i="14"/>
  <c r="G56" i="14" s="1"/>
  <c r="H55" i="14"/>
  <c r="G55" i="14"/>
  <c r="H48" i="14"/>
  <c r="G48" i="14" s="1"/>
  <c r="H47" i="14"/>
  <c r="G47" i="14"/>
  <c r="H46" i="14"/>
  <c r="G46" i="14" s="1"/>
  <c r="H45" i="14"/>
  <c r="G45" i="14"/>
  <c r="H44" i="14"/>
  <c r="G44" i="14" s="1"/>
  <c r="H43" i="14"/>
  <c r="G43" i="14"/>
  <c r="H36" i="14"/>
  <c r="G36" i="14" s="1"/>
  <c r="H35" i="14"/>
  <c r="G35" i="14"/>
  <c r="H34" i="14"/>
  <c r="G34" i="14" s="1"/>
  <c r="H33" i="14"/>
  <c r="G33" i="14"/>
  <c r="H32" i="14"/>
  <c r="G32" i="14" s="1"/>
  <c r="H31" i="14"/>
  <c r="G31" i="14"/>
  <c r="H30" i="14"/>
  <c r="G30" i="14" s="1"/>
  <c r="H29" i="14"/>
  <c r="G29" i="14"/>
  <c r="H28" i="14"/>
  <c r="G28" i="14" s="1"/>
  <c r="H27" i="14"/>
  <c r="G27" i="14"/>
  <c r="H26" i="14"/>
  <c r="G26" i="14" s="1"/>
  <c r="H19" i="14"/>
  <c r="G19" i="14"/>
  <c r="H18" i="14"/>
  <c r="G18" i="14" s="1"/>
  <c r="H17" i="14"/>
  <c r="G17" i="14"/>
  <c r="H16" i="14"/>
  <c r="G16" i="14" s="1"/>
  <c r="H15" i="14"/>
  <c r="G15" i="14"/>
  <c r="H14" i="14"/>
  <c r="G14" i="14" s="1"/>
  <c r="H13" i="14"/>
  <c r="G13" i="14"/>
  <c r="H12" i="14"/>
  <c r="G12" i="14" s="1"/>
  <c r="H10" i="14"/>
  <c r="G10" i="14"/>
  <c r="H9" i="14"/>
  <c r="H11" i="14"/>
  <c r="G11" i="14"/>
  <c r="F9" i="14"/>
  <c r="G9" i="14"/>
  <c r="F167" i="14"/>
  <c r="E167" i="14"/>
  <c r="F166" i="14"/>
  <c r="E166" i="14" s="1"/>
  <c r="F165" i="14"/>
  <c r="E165" i="14"/>
  <c r="F164" i="14"/>
  <c r="E164" i="14" s="1"/>
  <c r="F163" i="14"/>
  <c r="E163" i="14"/>
  <c r="F162" i="14"/>
  <c r="E162" i="14" s="1"/>
  <c r="F161" i="14"/>
  <c r="E161" i="14"/>
  <c r="F160" i="14"/>
  <c r="E160" i="14" s="1"/>
  <c r="F159" i="14"/>
  <c r="E159" i="14"/>
  <c r="F158" i="14"/>
  <c r="E158" i="14" s="1"/>
  <c r="F157" i="14"/>
  <c r="F156" i="14"/>
  <c r="E156" i="14"/>
  <c r="F155" i="14"/>
  <c r="E155" i="14" s="1"/>
  <c r="F154" i="14"/>
  <c r="E154" i="14"/>
  <c r="F137" i="14"/>
  <c r="E137" i="14" s="1"/>
  <c r="F136" i="14"/>
  <c r="E136" i="14"/>
  <c r="F135" i="14"/>
  <c r="E135" i="14" s="1"/>
  <c r="F134" i="14"/>
  <c r="E134" i="14"/>
  <c r="F133" i="14"/>
  <c r="E133" i="14" s="1"/>
  <c r="F132" i="14"/>
  <c r="E132" i="14"/>
  <c r="F131" i="14"/>
  <c r="E131" i="14" s="1"/>
  <c r="F130" i="14"/>
  <c r="E130" i="14"/>
  <c r="F129" i="14"/>
  <c r="E129" i="14" s="1"/>
  <c r="F128" i="14"/>
  <c r="E128" i="14"/>
  <c r="F127" i="14"/>
  <c r="E127" i="14" s="1"/>
  <c r="F126" i="14"/>
  <c r="F125" i="14"/>
  <c r="E125" i="14"/>
  <c r="F124" i="14"/>
  <c r="E124" i="14" s="1"/>
  <c r="F118" i="14"/>
  <c r="E118" i="14" s="1"/>
  <c r="F117" i="14"/>
  <c r="E117" i="14" s="1"/>
  <c r="F116" i="14"/>
  <c r="E116" i="14"/>
  <c r="F115" i="14"/>
  <c r="F114" i="14"/>
  <c r="E114" i="14"/>
  <c r="F113" i="14"/>
  <c r="E113" i="14" s="1"/>
  <c r="F105" i="14"/>
  <c r="E105" i="14"/>
  <c r="F104" i="14"/>
  <c r="E104" i="14" s="1"/>
  <c r="F103" i="14"/>
  <c r="E103" i="14"/>
  <c r="F102" i="14"/>
  <c r="E102" i="14" s="1"/>
  <c r="F101" i="14"/>
  <c r="E101" i="14"/>
  <c r="F100" i="14"/>
  <c r="F99" i="14"/>
  <c r="E99" i="14"/>
  <c r="F98" i="14"/>
  <c r="E98" i="14" s="1"/>
  <c r="F86" i="14"/>
  <c r="E86" i="14"/>
  <c r="F85" i="14"/>
  <c r="E85" i="14" s="1"/>
  <c r="F84" i="14"/>
  <c r="E84" i="14"/>
  <c r="F83" i="14"/>
  <c r="E83" i="14" s="1"/>
  <c r="F82" i="14"/>
  <c r="F81" i="14"/>
  <c r="F80" i="14"/>
  <c r="E80" i="14" s="1"/>
  <c r="F79" i="14"/>
  <c r="E79" i="14"/>
  <c r="F72" i="14"/>
  <c r="E72" i="14" s="1"/>
  <c r="F71" i="14"/>
  <c r="E71" i="14"/>
  <c r="F70" i="14"/>
  <c r="E70" i="14" s="1"/>
  <c r="F69" i="14"/>
  <c r="E69" i="14" s="1"/>
  <c r="F68" i="14"/>
  <c r="E68" i="14"/>
  <c r="F59" i="14"/>
  <c r="E59" i="14" s="1"/>
  <c r="F58" i="14"/>
  <c r="E58" i="14"/>
  <c r="F57" i="14"/>
  <c r="F56" i="14"/>
  <c r="F55" i="14"/>
  <c r="E55" i="14"/>
  <c r="F48" i="14"/>
  <c r="E48" i="14" s="1"/>
  <c r="F47" i="14"/>
  <c r="E47" i="14"/>
  <c r="F46" i="14"/>
  <c r="E46" i="14" s="1"/>
  <c r="F45" i="14"/>
  <c r="F44" i="14"/>
  <c r="E44" i="14" s="1"/>
  <c r="F43" i="14"/>
  <c r="E43" i="14" s="1"/>
  <c r="F36" i="14"/>
  <c r="E36" i="14"/>
  <c r="F35" i="14"/>
  <c r="E35" i="14"/>
  <c r="F34" i="14"/>
  <c r="E34" i="14"/>
  <c r="F33" i="14"/>
  <c r="E33" i="14"/>
  <c r="F32" i="14"/>
  <c r="E32" i="14"/>
  <c r="F31" i="14"/>
  <c r="E31" i="14"/>
  <c r="F30" i="14"/>
  <c r="E30" i="14"/>
  <c r="F29" i="14"/>
  <c r="E29" i="14"/>
  <c r="F28" i="14"/>
  <c r="F27" i="14"/>
  <c r="E27" i="14" s="1"/>
  <c r="F26" i="14"/>
  <c r="E26" i="14"/>
  <c r="F19" i="14"/>
  <c r="E19" i="14" s="1"/>
  <c r="F18" i="14"/>
  <c r="E18" i="14"/>
  <c r="F17" i="14"/>
  <c r="E17" i="14" s="1"/>
  <c r="F16" i="14"/>
  <c r="E16" i="14"/>
  <c r="F15" i="14"/>
  <c r="E15" i="14" s="1"/>
  <c r="F14" i="14"/>
  <c r="E14" i="14"/>
  <c r="F13" i="14"/>
  <c r="E13" i="14" s="1"/>
  <c r="F12" i="14"/>
  <c r="E12" i="14"/>
  <c r="F11" i="14"/>
  <c r="E11" i="14" s="1"/>
  <c r="I267" i="14"/>
  <c r="I266" i="14"/>
  <c r="I265" i="14"/>
  <c r="Q263" i="14"/>
  <c r="O263" i="14"/>
  <c r="Q262" i="14"/>
  <c r="O262" i="14"/>
  <c r="Q261" i="14"/>
  <c r="O261" i="14"/>
  <c r="O260" i="14"/>
  <c r="Q168" i="14"/>
  <c r="Q167" i="14"/>
  <c r="Q166" i="14"/>
  <c r="Q165" i="14"/>
  <c r="Q164" i="14"/>
  <c r="Q163" i="14"/>
  <c r="Q162" i="14"/>
  <c r="Q161" i="14"/>
  <c r="Q160" i="14"/>
  <c r="Q159" i="14"/>
  <c r="Q158" i="14"/>
  <c r="Q157" i="14"/>
  <c r="Q156" i="14"/>
  <c r="Q155" i="14"/>
  <c r="Q154" i="14"/>
  <c r="Q153" i="14"/>
  <c r="Q137" i="14"/>
  <c r="Q136" i="14"/>
  <c r="Q135" i="14"/>
  <c r="Q134" i="14"/>
  <c r="Q133" i="14"/>
  <c r="Q132" i="14"/>
  <c r="O132" i="14"/>
  <c r="Q131" i="14"/>
  <c r="O131" i="14"/>
  <c r="Q130" i="14"/>
  <c r="O130" i="14"/>
  <c r="Q129" i="14"/>
  <c r="O129" i="14"/>
  <c r="Q128" i="14"/>
  <c r="O128" i="14"/>
  <c r="Q127" i="14"/>
  <c r="O127" i="14"/>
  <c r="Q126" i="14"/>
  <c r="O126" i="14"/>
  <c r="Q125" i="14"/>
  <c r="O125" i="14"/>
  <c r="Q124" i="14"/>
  <c r="O124" i="14"/>
  <c r="Q123" i="14"/>
  <c r="O123" i="14"/>
  <c r="Q118" i="14"/>
  <c r="O118" i="14"/>
  <c r="Q117" i="14"/>
  <c r="O117" i="14"/>
  <c r="O116" i="14"/>
  <c r="O115" i="14"/>
  <c r="O114" i="14"/>
  <c r="O113" i="14"/>
  <c r="O112" i="14"/>
  <c r="O105" i="14"/>
  <c r="O104" i="14"/>
  <c r="O103" i="14"/>
  <c r="O102" i="14"/>
  <c r="O101" i="14"/>
  <c r="O100" i="14"/>
  <c r="O99" i="14"/>
  <c r="O98" i="14"/>
  <c r="O97" i="14"/>
  <c r="O87" i="14"/>
  <c r="O86" i="14"/>
  <c r="Q85" i="14"/>
  <c r="O85" i="14"/>
  <c r="Q84" i="14"/>
  <c r="O84" i="14"/>
  <c r="Q83" i="14"/>
  <c r="O83" i="14"/>
  <c r="Q82" i="14"/>
  <c r="O82" i="14"/>
  <c r="Q81" i="14"/>
  <c r="O81" i="14"/>
  <c r="Q80" i="14"/>
  <c r="O80" i="14"/>
  <c r="Q79" i="14"/>
  <c r="O79" i="14"/>
  <c r="Q78" i="14"/>
  <c r="O78" i="14"/>
  <c r="O72" i="14"/>
  <c r="O71" i="14"/>
  <c r="O70" i="14"/>
  <c r="O69" i="14"/>
  <c r="O68" i="14"/>
  <c r="O67" i="14"/>
  <c r="O60" i="14"/>
  <c r="O59" i="14"/>
  <c r="O58" i="14"/>
  <c r="O57" i="14"/>
  <c r="O56" i="14"/>
  <c r="O55" i="14"/>
  <c r="O54" i="14"/>
  <c r="O48" i="14"/>
  <c r="O47" i="14"/>
  <c r="O46" i="14"/>
  <c r="O45" i="14"/>
  <c r="O44" i="14"/>
  <c r="O43" i="14"/>
  <c r="O42" i="14"/>
  <c r="O36" i="14"/>
  <c r="O35" i="14"/>
  <c r="O34" i="14"/>
  <c r="O33" i="14"/>
  <c r="O32" i="14"/>
  <c r="O31" i="14"/>
  <c r="Q30" i="14"/>
  <c r="O30" i="14"/>
  <c r="Q29" i="14"/>
  <c r="O29" i="14"/>
  <c r="Q28" i="14"/>
  <c r="O28" i="14"/>
  <c r="Q27" i="14"/>
  <c r="O27" i="14"/>
  <c r="Q26" i="14"/>
  <c r="O26" i="14"/>
  <c r="Q25" i="14"/>
  <c r="O25" i="14"/>
  <c r="Q19" i="14"/>
  <c r="O19" i="14"/>
  <c r="W29" i="14"/>
  <c r="W30" i="14"/>
  <c r="Q18" i="14"/>
  <c r="O18" i="14"/>
  <c r="Q17" i="14"/>
  <c r="O17" i="14"/>
  <c r="Q16" i="14"/>
  <c r="O16" i="14"/>
  <c r="Q15" i="14"/>
  <c r="O15" i="14"/>
  <c r="Q14" i="14"/>
  <c r="O14" i="14"/>
  <c r="Q13" i="14"/>
  <c r="O13" i="14"/>
  <c r="Q12" i="14"/>
  <c r="O12" i="14"/>
  <c r="W11" i="14"/>
  <c r="W12" i="14"/>
  <c r="W13" i="14" s="1"/>
  <c r="W14" i="14" s="1"/>
  <c r="W15" i="14"/>
  <c r="W16" i="14"/>
  <c r="W17" i="14" s="1"/>
  <c r="W18" i="14" s="1"/>
  <c r="W19" i="14"/>
  <c r="W25" i="14"/>
  <c r="W26" i="14" s="1"/>
  <c r="W27" i="14" s="1"/>
  <c r="W28" i="14" s="1"/>
  <c r="Q11" i="14"/>
  <c r="O11" i="14"/>
  <c r="Q10" i="14"/>
  <c r="O10" i="14"/>
  <c r="B10" i="14"/>
  <c r="B11" i="14"/>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B57" i="14" s="1"/>
  <c r="B58" i="14" s="1"/>
  <c r="B59" i="14" s="1"/>
  <c r="B60" i="14" s="1"/>
  <c r="B61" i="14" s="1"/>
  <c r="B62" i="14" s="1"/>
  <c r="A10" i="14"/>
  <c r="A11" i="14"/>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W9" i="14"/>
  <c r="W10" i="14" s="1"/>
  <c r="U9" i="14"/>
  <c r="U10" i="14"/>
  <c r="U11" i="14"/>
  <c r="U12" i="14" s="1"/>
  <c r="U13" i="14" s="1"/>
  <c r="U14" i="14" s="1"/>
  <c r="U15" i="14" s="1"/>
  <c r="U16" i="14" s="1"/>
  <c r="U17" i="14" s="1"/>
  <c r="U18" i="14" s="1"/>
  <c r="U19" i="14" s="1"/>
  <c r="U25" i="14" s="1"/>
  <c r="U26" i="14" s="1"/>
  <c r="U27" i="14" s="1"/>
  <c r="U28" i="14" s="1"/>
  <c r="U29" i="14" s="1"/>
  <c r="U30" i="14" s="1"/>
  <c r="U31" i="14" s="1"/>
  <c r="U32" i="14" s="1"/>
  <c r="U33" i="14" s="1"/>
  <c r="U34" i="14" s="1"/>
  <c r="U35" i="14" s="1"/>
  <c r="U36" i="14" s="1"/>
  <c r="U42" i="14" s="1"/>
  <c r="U43" i="14" s="1"/>
  <c r="U44" i="14" s="1"/>
  <c r="U45" i="14" s="1"/>
  <c r="U46" i="14" s="1"/>
  <c r="U47" i="14" s="1"/>
  <c r="U48" i="14" s="1"/>
  <c r="U54" i="14" s="1"/>
  <c r="U55" i="14" s="1"/>
  <c r="U56" i="14" s="1"/>
  <c r="U57" i="14" s="1"/>
  <c r="U58" i="14" s="1"/>
  <c r="U59" i="14" s="1"/>
  <c r="U60" i="14" s="1"/>
  <c r="U67" i="14" s="1"/>
  <c r="U68" i="14" s="1"/>
  <c r="U69" i="14" s="1"/>
  <c r="U70" i="14" s="1"/>
  <c r="U71" i="14" s="1"/>
  <c r="U72" i="14" s="1"/>
  <c r="U78" i="14" s="1"/>
  <c r="U79" i="14" s="1"/>
  <c r="U80" i="14" s="1"/>
  <c r="U81" i="14" s="1"/>
  <c r="U82" i="14" s="1"/>
  <c r="U83" i="14" s="1"/>
  <c r="U84" i="14" s="1"/>
  <c r="U85" i="14" s="1"/>
  <c r="U86" i="14" s="1"/>
  <c r="U87" i="14" s="1"/>
  <c r="U97" i="14" s="1"/>
  <c r="U98" i="14" s="1"/>
  <c r="U99" i="14" s="1"/>
  <c r="U100" i="14" s="1"/>
  <c r="U101" i="14" s="1"/>
  <c r="U102" i="14" s="1"/>
  <c r="U103" i="14" s="1"/>
  <c r="U104" i="14" s="1"/>
  <c r="U105" i="14" s="1"/>
  <c r="U112" i="14" s="1"/>
  <c r="U113" i="14" s="1"/>
  <c r="U114" i="14" s="1"/>
  <c r="U115" i="14" s="1"/>
  <c r="U116" i="14" s="1"/>
  <c r="U117" i="14" s="1"/>
  <c r="U118" i="14" s="1"/>
  <c r="U123" i="14" s="1"/>
  <c r="U124" i="14" s="1"/>
  <c r="U125" i="14" s="1"/>
  <c r="U126" i="14" s="1"/>
  <c r="U127" i="14" s="1"/>
  <c r="U128" i="14" s="1"/>
  <c r="U129" i="14" s="1"/>
  <c r="U130" i="14" s="1"/>
  <c r="U131" i="14" s="1"/>
  <c r="U132" i="14" s="1"/>
  <c r="U133" i="14" s="1"/>
  <c r="U134" i="14" s="1"/>
  <c r="U135" i="14" s="1"/>
  <c r="U136" i="14" s="1"/>
  <c r="U137" i="14" s="1"/>
  <c r="U153" i="14" s="1"/>
  <c r="U154" i="14" s="1"/>
  <c r="U155" i="14" s="1"/>
  <c r="U156" i="14" s="1"/>
  <c r="U157" i="14" s="1"/>
  <c r="U158" i="14" s="1"/>
  <c r="U159" i="14" s="1"/>
  <c r="U160" i="14" s="1"/>
  <c r="U161" i="14" s="1"/>
  <c r="U162" i="14" s="1"/>
  <c r="U163" i="14" s="1"/>
  <c r="U164" i="14" s="1"/>
  <c r="U165" i="14" s="1"/>
  <c r="U166" i="14" s="1"/>
  <c r="U167" i="14" s="1"/>
  <c r="U168" i="14" s="1"/>
  <c r="U169" i="14" s="1"/>
  <c r="U170" i="14" s="1"/>
  <c r="U171" i="14" s="1"/>
  <c r="U172" i="14" s="1"/>
  <c r="U173" i="14" s="1"/>
  <c r="U174" i="14" s="1"/>
  <c r="U175" i="14" s="1"/>
  <c r="U176" i="14" s="1"/>
  <c r="U177" i="14" s="1"/>
  <c r="U178" i="14" s="1"/>
  <c r="U179" i="14" s="1"/>
  <c r="U180" i="14" s="1"/>
  <c r="U181" i="14" s="1"/>
  <c r="U182" i="14" s="1"/>
  <c r="U183" i="14" s="1"/>
  <c r="U184" i="14" s="1"/>
  <c r="U185" i="14" s="1"/>
  <c r="U186" i="14" s="1"/>
  <c r="U187" i="14" s="1"/>
  <c r="U188" i="14" s="1"/>
  <c r="U189" i="14" s="1"/>
  <c r="U190" i="14" s="1"/>
  <c r="U191" i="14" s="1"/>
  <c r="U192" i="14" s="1"/>
  <c r="U204" i="14" s="1"/>
  <c r="U205" i="14" s="1"/>
  <c r="U206" i="14" s="1"/>
  <c r="U207" i="14" s="1"/>
  <c r="U208" i="14" s="1"/>
  <c r="U209" i="14" s="1"/>
  <c r="U210" i="14" s="1"/>
  <c r="U211" i="14" s="1"/>
  <c r="U212" i="14" s="1"/>
  <c r="U213" i="14" s="1"/>
  <c r="U214" i="14" s="1"/>
  <c r="U223" i="14" s="1"/>
  <c r="U224" i="14" s="1"/>
  <c r="U225" i="14" s="1"/>
  <c r="U226" i="14" s="1"/>
  <c r="U227" i="14" s="1"/>
  <c r="U228" i="14" s="1"/>
  <c r="U229" i="14" s="1"/>
  <c r="U230" i="14" s="1"/>
  <c r="U239" i="14" s="1"/>
  <c r="U240" i="14" s="1"/>
  <c r="U241" i="14" s="1"/>
  <c r="U242" i="14" s="1"/>
  <c r="U243" i="14" s="1"/>
  <c r="U244" i="14" s="1"/>
  <c r="U245" i="14" s="1"/>
  <c r="U250" i="14" s="1"/>
  <c r="U251" i="14" s="1"/>
  <c r="U252" i="14" s="1"/>
  <c r="U253" i="14" s="1"/>
  <c r="U254" i="14" s="1"/>
  <c r="U255" i="14" s="1"/>
  <c r="U256" i="14" s="1"/>
  <c r="U257" i="14" s="1"/>
  <c r="U258" i="14"/>
  <c r="U259" i="14"/>
  <c r="T9" i="14"/>
  <c r="T10" i="14" s="1"/>
  <c r="T11" i="14"/>
  <c r="T12" i="14" s="1"/>
  <c r="T13" i="14" s="1"/>
  <c r="T14" i="14" s="1"/>
  <c r="T15" i="14" s="1"/>
  <c r="T16" i="14" s="1"/>
  <c r="T17" i="14" s="1"/>
  <c r="T18" i="14" s="1"/>
  <c r="T19" i="14" s="1"/>
  <c r="T25" i="14" s="1"/>
  <c r="T26" i="14" s="1"/>
  <c r="T27" i="14" s="1"/>
  <c r="T28" i="14" s="1"/>
  <c r="T29" i="14" s="1"/>
  <c r="T30" i="14" s="1"/>
  <c r="T31" i="14" s="1"/>
  <c r="T32" i="14" s="1"/>
  <c r="T33" i="14" s="1"/>
  <c r="T34" i="14" s="1"/>
  <c r="T35" i="14" s="1"/>
  <c r="T36" i="14" s="1"/>
  <c r="T42" i="14" s="1"/>
  <c r="T43" i="14" s="1"/>
  <c r="T44" i="14" s="1"/>
  <c r="T45" i="14" s="1"/>
  <c r="T46" i="14" s="1"/>
  <c r="T47" i="14" s="1"/>
  <c r="T48" i="14" s="1"/>
  <c r="T54" i="14" s="1"/>
  <c r="T55" i="14" s="1"/>
  <c r="T56" i="14" s="1"/>
  <c r="T57" i="14" s="1"/>
  <c r="T58" i="14" s="1"/>
  <c r="T59" i="14" s="1"/>
  <c r="T60" i="14" s="1"/>
  <c r="T67" i="14" s="1"/>
  <c r="T68" i="14" s="1"/>
  <c r="T69" i="14" s="1"/>
  <c r="T70" i="14" s="1"/>
  <c r="T71" i="14" s="1"/>
  <c r="T72" i="14" s="1"/>
  <c r="T78" i="14" s="1"/>
  <c r="T79" i="14" s="1"/>
  <c r="T80" i="14" s="1"/>
  <c r="T81" i="14" s="1"/>
  <c r="T82" i="14" s="1"/>
  <c r="T83" i="14" s="1"/>
  <c r="T84" i="14" s="1"/>
  <c r="T85" i="14" s="1"/>
  <c r="T86" i="14" s="1"/>
  <c r="T87" i="14" s="1"/>
  <c r="T97" i="14" s="1"/>
  <c r="T98" i="14" s="1"/>
  <c r="T99" i="14" s="1"/>
  <c r="T100" i="14" s="1"/>
  <c r="T101" i="14" s="1"/>
  <c r="T102" i="14" s="1"/>
  <c r="T103" i="14" s="1"/>
  <c r="T104" i="14" s="1"/>
  <c r="T105" i="14" s="1"/>
  <c r="T112" i="14" s="1"/>
  <c r="T113" i="14" s="1"/>
  <c r="T114" i="14" s="1"/>
  <c r="T115" i="14" s="1"/>
  <c r="T116" i="14" s="1"/>
  <c r="T117" i="14" s="1"/>
  <c r="T118" i="14" s="1"/>
  <c r="T123" i="14" s="1"/>
  <c r="T124" i="14" s="1"/>
  <c r="T125" i="14" s="1"/>
  <c r="T126" i="14" s="1"/>
  <c r="T127" i="14" s="1"/>
  <c r="T128" i="14" s="1"/>
  <c r="T129" i="14" s="1"/>
  <c r="T130" i="14" s="1"/>
  <c r="T131" i="14" s="1"/>
  <c r="T132" i="14" s="1"/>
  <c r="T133" i="14" s="1"/>
  <c r="T134" i="14" s="1"/>
  <c r="T135" i="14" s="1"/>
  <c r="T136" i="14" s="1"/>
  <c r="T137" i="14" s="1"/>
  <c r="T153" i="14" s="1"/>
  <c r="T154" i="14" s="1"/>
  <c r="T155" i="14" s="1"/>
  <c r="T156" i="14" s="1"/>
  <c r="T157" i="14" s="1"/>
  <c r="T158" i="14" s="1"/>
  <c r="T159" i="14" s="1"/>
  <c r="T160" i="14" s="1"/>
  <c r="T161" i="14" s="1"/>
  <c r="T162" i="14" s="1"/>
  <c r="T163" i="14" s="1"/>
  <c r="T164" i="14" s="1"/>
  <c r="T165" i="14" s="1"/>
  <c r="T166" i="14" s="1"/>
  <c r="T167" i="14" s="1"/>
  <c r="T168" i="14" s="1"/>
  <c r="T169" i="14" s="1"/>
  <c r="T170" i="14" s="1"/>
  <c r="T171" i="14" s="1"/>
  <c r="T172" i="14" s="1"/>
  <c r="T173" i="14" s="1"/>
  <c r="T174" i="14" s="1"/>
  <c r="T175" i="14" s="1"/>
  <c r="T176" i="14" s="1"/>
  <c r="T177" i="14" s="1"/>
  <c r="T178" i="14" s="1"/>
  <c r="T179" i="14" s="1"/>
  <c r="T180" i="14" s="1"/>
  <c r="T181" i="14" s="1"/>
  <c r="T182" i="14" s="1"/>
  <c r="T183" i="14" s="1"/>
  <c r="T184" i="14" s="1"/>
  <c r="T185" i="14" s="1"/>
  <c r="T186" i="14" s="1"/>
  <c r="T187" i="14" s="1"/>
  <c r="T188" i="14" s="1"/>
  <c r="T189" i="14" s="1"/>
  <c r="T190" i="14" s="1"/>
  <c r="T191" i="14" s="1"/>
  <c r="T192" i="14" s="1"/>
  <c r="T204" i="14" s="1"/>
  <c r="T205" i="14" s="1"/>
  <c r="T206" i="14" s="1"/>
  <c r="T207" i="14" s="1"/>
  <c r="T208" i="14" s="1"/>
  <c r="T209" i="14" s="1"/>
  <c r="T210" i="14" s="1"/>
  <c r="T211" i="14" s="1"/>
  <c r="T212" i="14" s="1"/>
  <c r="T213" i="14" s="1"/>
  <c r="T214" i="14" s="1"/>
  <c r="T223" i="14" s="1"/>
  <c r="T224" i="14" s="1"/>
  <c r="T225" i="14" s="1"/>
  <c r="T226" i="14" s="1"/>
  <c r="T227" i="14" s="1"/>
  <c r="T228" i="14" s="1"/>
  <c r="T229" i="14" s="1"/>
  <c r="T230" i="14" s="1"/>
  <c r="T239" i="14" s="1"/>
  <c r="T240" i="14" s="1"/>
  <c r="T241" i="14" s="1"/>
  <c r="T242" i="14" s="1"/>
  <c r="T243" i="14" s="1"/>
  <c r="T244" i="14" s="1"/>
  <c r="T245" i="14" s="1"/>
  <c r="T250" i="14" s="1"/>
  <c r="T251" i="14" s="1"/>
  <c r="T252" i="14" s="1"/>
  <c r="T253" i="14" s="1"/>
  <c r="T254" i="14" s="1"/>
  <c r="T255" i="14" s="1"/>
  <c r="T256" i="14" s="1"/>
  <c r="T257" i="14" s="1"/>
  <c r="T258" i="14"/>
  <c r="T259" i="14"/>
  <c r="S9" i="14"/>
  <c r="S10" i="14" s="1"/>
  <c r="S11" i="14" s="1"/>
  <c r="S12" i="14" s="1"/>
  <c r="S13" i="14" s="1"/>
  <c r="S14" i="14" s="1"/>
  <c r="S15" i="14" s="1"/>
  <c r="S16" i="14" s="1"/>
  <c r="S17" i="14" s="1"/>
  <c r="S18" i="14" s="1"/>
  <c r="S19" i="14" s="1"/>
  <c r="S25" i="14" s="1"/>
  <c r="S26" i="14" s="1"/>
  <c r="S27" i="14" s="1"/>
  <c r="S28" i="14" s="1"/>
  <c r="S29" i="14" s="1"/>
  <c r="S30" i="14" s="1"/>
  <c r="S31" i="14" s="1"/>
  <c r="S32" i="14" s="1"/>
  <c r="S33" i="14" s="1"/>
  <c r="S34" i="14" s="1"/>
  <c r="S35" i="14" s="1"/>
  <c r="S36" i="14" s="1"/>
  <c r="S42" i="14" s="1"/>
  <c r="S43" i="14" s="1"/>
  <c r="S44" i="14" s="1"/>
  <c r="S45" i="14" s="1"/>
  <c r="S46" i="14" s="1"/>
  <c r="S47" i="14" s="1"/>
  <c r="S48" i="14" s="1"/>
  <c r="S54" i="14" s="1"/>
  <c r="S55" i="14" s="1"/>
  <c r="S56" i="14" s="1"/>
  <c r="S57" i="14" s="1"/>
  <c r="S58" i="14" s="1"/>
  <c r="S59" i="14" s="1"/>
  <c r="S60" i="14" s="1"/>
  <c r="S67" i="14" s="1"/>
  <c r="S68" i="14" s="1"/>
  <c r="S69" i="14" s="1"/>
  <c r="S70" i="14" s="1"/>
  <c r="S71" i="14" s="1"/>
  <c r="S72" i="14" s="1"/>
  <c r="S78" i="14" s="1"/>
  <c r="S79" i="14" s="1"/>
  <c r="S80" i="14" s="1"/>
  <c r="S81" i="14" s="1"/>
  <c r="S82" i="14" s="1"/>
  <c r="S83" i="14" s="1"/>
  <c r="S84" i="14" s="1"/>
  <c r="S85" i="14" s="1"/>
  <c r="S86" i="14" s="1"/>
  <c r="S87" i="14" s="1"/>
  <c r="S97" i="14" s="1"/>
  <c r="S98" i="14" s="1"/>
  <c r="S99" i="14" s="1"/>
  <c r="S100" i="14" s="1"/>
  <c r="S101" i="14" s="1"/>
  <c r="S102" i="14" s="1"/>
  <c r="S103" i="14"/>
  <c r="S104" i="14" s="1"/>
  <c r="S105" i="14" s="1"/>
  <c r="S112" i="14" s="1"/>
  <c r="S113" i="14" s="1"/>
  <c r="S114" i="14" s="1"/>
  <c r="S115" i="14" s="1"/>
  <c r="S116" i="14" s="1"/>
  <c r="S117" i="14" s="1"/>
  <c r="S118" i="14" s="1"/>
  <c r="S123" i="14" s="1"/>
  <c r="S124" i="14" s="1"/>
  <c r="S125" i="14" s="1"/>
  <c r="S126" i="14" s="1"/>
  <c r="S127" i="14" s="1"/>
  <c r="S128" i="14" s="1"/>
  <c r="S129" i="14" s="1"/>
  <c r="S130" i="14" s="1"/>
  <c r="S131" i="14" s="1"/>
  <c r="S132" i="14" s="1"/>
  <c r="S133" i="14" s="1"/>
  <c r="S134" i="14" s="1"/>
  <c r="S135" i="14" s="1"/>
  <c r="S136" i="14" s="1"/>
  <c r="S137" i="14" s="1"/>
  <c r="S153" i="14" s="1"/>
  <c r="S154" i="14" s="1"/>
  <c r="S155" i="14" s="1"/>
  <c r="S156" i="14" s="1"/>
  <c r="S157" i="14" s="1"/>
  <c r="S158" i="14" s="1"/>
  <c r="S159" i="14" s="1"/>
  <c r="S160" i="14" s="1"/>
  <c r="S161" i="14" s="1"/>
  <c r="S162" i="14" s="1"/>
  <c r="S163" i="14" s="1"/>
  <c r="S164" i="14" s="1"/>
  <c r="S165" i="14" s="1"/>
  <c r="S166" i="14" s="1"/>
  <c r="S167" i="14" s="1"/>
  <c r="S168" i="14" s="1"/>
  <c r="S169" i="14" s="1"/>
  <c r="S170" i="14" s="1"/>
  <c r="S171" i="14" s="1"/>
  <c r="S172" i="14" s="1"/>
  <c r="S173" i="14" s="1"/>
  <c r="S174" i="14" s="1"/>
  <c r="S175" i="14" s="1"/>
  <c r="S176" i="14" s="1"/>
  <c r="S177" i="14" s="1"/>
  <c r="S178" i="14" s="1"/>
  <c r="S179" i="14" s="1"/>
  <c r="S180" i="14" s="1"/>
  <c r="S181" i="14" s="1"/>
  <c r="S182" i="14" s="1"/>
  <c r="S183" i="14" s="1"/>
  <c r="S184" i="14" s="1"/>
  <c r="S185" i="14" s="1"/>
  <c r="S186" i="14" s="1"/>
  <c r="S187" i="14" s="1"/>
  <c r="S188" i="14" s="1"/>
  <c r="S189" i="14" s="1"/>
  <c r="S190" i="14" s="1"/>
  <c r="S191" i="14" s="1"/>
  <c r="S192" i="14" s="1"/>
  <c r="S204" i="14" s="1"/>
  <c r="S205" i="14" s="1"/>
  <c r="S206" i="14" s="1"/>
  <c r="S207" i="14" s="1"/>
  <c r="S208" i="14" s="1"/>
  <c r="S209" i="14" s="1"/>
  <c r="S210" i="14" s="1"/>
  <c r="S211" i="14" s="1"/>
  <c r="S212" i="14" s="1"/>
  <c r="S213" i="14" s="1"/>
  <c r="S214" i="14" s="1"/>
  <c r="S223" i="14" s="1"/>
  <c r="S224" i="14" s="1"/>
  <c r="S225" i="14" s="1"/>
  <c r="S226" i="14" s="1"/>
  <c r="S227" i="14" s="1"/>
  <c r="S228" i="14" s="1"/>
  <c r="S229" i="14" s="1"/>
  <c r="S230" i="14" s="1"/>
  <c r="S239" i="14" s="1"/>
  <c r="S240" i="14" s="1"/>
  <c r="S241" i="14" s="1"/>
  <c r="S242" i="14" s="1"/>
  <c r="S243" i="14" s="1"/>
  <c r="S244" i="14" s="1"/>
  <c r="S245" i="14" s="1"/>
  <c r="S250" i="14" s="1"/>
  <c r="S251" i="14" s="1"/>
  <c r="S252" i="14" s="1"/>
  <c r="S253" i="14" s="1"/>
  <c r="S254" i="14" s="1"/>
  <c r="S255" i="14" s="1"/>
  <c r="S256" i="14" s="1"/>
  <c r="S257" i="14" s="1"/>
  <c r="S258" i="14"/>
  <c r="S259" i="14"/>
  <c r="R9" i="14"/>
  <c r="R10" i="14"/>
  <c r="R11" i="14" s="1"/>
  <c r="R12" i="14" s="1"/>
  <c r="R13" i="14" s="1"/>
  <c r="R14" i="14" s="1"/>
  <c r="R15" i="14" s="1"/>
  <c r="R16" i="14" s="1"/>
  <c r="R17" i="14" s="1"/>
  <c r="R18" i="14" s="1"/>
  <c r="R19" i="14" s="1"/>
  <c r="R25" i="14" s="1"/>
  <c r="R26" i="14" s="1"/>
  <c r="R27" i="14" s="1"/>
  <c r="R28" i="14" s="1"/>
  <c r="R29" i="14" s="1"/>
  <c r="R30" i="14" s="1"/>
  <c r="R31" i="14" s="1"/>
  <c r="R32" i="14" s="1"/>
  <c r="R33" i="14" s="1"/>
  <c r="R34" i="14" s="1"/>
  <c r="R35" i="14" s="1"/>
  <c r="R36" i="14" s="1"/>
  <c r="R42" i="14" s="1"/>
  <c r="R43" i="14" s="1"/>
  <c r="R44" i="14" s="1"/>
  <c r="R45" i="14" s="1"/>
  <c r="R46" i="14" s="1"/>
  <c r="R47" i="14" s="1"/>
  <c r="R48" i="14" s="1"/>
  <c r="R54" i="14" s="1"/>
  <c r="R55" i="14" s="1"/>
  <c r="R56" i="14" s="1"/>
  <c r="R57" i="14" s="1"/>
  <c r="R58" i="14" s="1"/>
  <c r="R59" i="14" s="1"/>
  <c r="R60" i="14" s="1"/>
  <c r="R67" i="14" s="1"/>
  <c r="R68" i="14" s="1"/>
  <c r="R69" i="14" s="1"/>
  <c r="R70" i="14" s="1"/>
  <c r="R71" i="14" s="1"/>
  <c r="R72" i="14" s="1"/>
  <c r="R78" i="14" s="1"/>
  <c r="R79" i="14" s="1"/>
  <c r="R80" i="14" s="1"/>
  <c r="R81" i="14" s="1"/>
  <c r="R82" i="14" s="1"/>
  <c r="R83" i="14" s="1"/>
  <c r="R84" i="14" s="1"/>
  <c r="R85" i="14" s="1"/>
  <c r="R86" i="14" s="1"/>
  <c r="R87" i="14" s="1"/>
  <c r="R97" i="14" s="1"/>
  <c r="R98" i="14" s="1"/>
  <c r="R99" i="14" s="1"/>
  <c r="R100" i="14" s="1"/>
  <c r="R101" i="14" s="1"/>
  <c r="R102" i="14" s="1"/>
  <c r="R103" i="14" s="1"/>
  <c r="R104" i="14" s="1"/>
  <c r="R105" i="14" s="1"/>
  <c r="R112" i="14" s="1"/>
  <c r="R113" i="14" s="1"/>
  <c r="R114" i="14" s="1"/>
  <c r="R115" i="14" s="1"/>
  <c r="R116" i="14" s="1"/>
  <c r="R117" i="14" s="1"/>
  <c r="R118" i="14" s="1"/>
  <c r="R123" i="14" s="1"/>
  <c r="R124" i="14" s="1"/>
  <c r="R125" i="14" s="1"/>
  <c r="R126" i="14" s="1"/>
  <c r="R127" i="14" s="1"/>
  <c r="R128" i="14" s="1"/>
  <c r="R129" i="14" s="1"/>
  <c r="R130" i="14" s="1"/>
  <c r="R131" i="14" s="1"/>
  <c r="R132" i="14" s="1"/>
  <c r="R133" i="14" s="1"/>
  <c r="R134" i="14" s="1"/>
  <c r="R135" i="14" s="1"/>
  <c r="R136" i="14" s="1"/>
  <c r="R137" i="14" s="1"/>
  <c r="R153" i="14" s="1"/>
  <c r="R154" i="14" s="1"/>
  <c r="R155" i="14" s="1"/>
  <c r="R156" i="14" s="1"/>
  <c r="R157" i="14" s="1"/>
  <c r="R158" i="14" s="1"/>
  <c r="R159" i="14" s="1"/>
  <c r="R160" i="14" s="1"/>
  <c r="R161" i="14" s="1"/>
  <c r="R162" i="14" s="1"/>
  <c r="R163" i="14" s="1"/>
  <c r="R164" i="14" s="1"/>
  <c r="R165" i="14" s="1"/>
  <c r="R166" i="14" s="1"/>
  <c r="R167" i="14" s="1"/>
  <c r="R168" i="14" s="1"/>
  <c r="R169" i="14" s="1"/>
  <c r="R170" i="14" s="1"/>
  <c r="R171" i="14" s="1"/>
  <c r="R172" i="14" s="1"/>
  <c r="R173" i="14" s="1"/>
  <c r="R174" i="14" s="1"/>
  <c r="R175" i="14" s="1"/>
  <c r="R176" i="14" s="1"/>
  <c r="R177" i="14" s="1"/>
  <c r="R178" i="14" s="1"/>
  <c r="R179" i="14" s="1"/>
  <c r="R180" i="14" s="1"/>
  <c r="R181" i="14" s="1"/>
  <c r="R182" i="14" s="1"/>
  <c r="R183" i="14" s="1"/>
  <c r="R184" i="14" s="1"/>
  <c r="R185" i="14" s="1"/>
  <c r="R186" i="14" s="1"/>
  <c r="R187" i="14" s="1"/>
  <c r="R188" i="14" s="1"/>
  <c r="R189" i="14" s="1"/>
  <c r="R190" i="14" s="1"/>
  <c r="R191" i="14" s="1"/>
  <c r="R192" i="14" s="1"/>
  <c r="R204" i="14" s="1"/>
  <c r="R205" i="14" s="1"/>
  <c r="R206" i="14" s="1"/>
  <c r="R207" i="14" s="1"/>
  <c r="R208" i="14" s="1"/>
  <c r="R209" i="14" s="1"/>
  <c r="R210" i="14" s="1"/>
  <c r="R211" i="14" s="1"/>
  <c r="R212" i="14" s="1"/>
  <c r="R213" i="14" s="1"/>
  <c r="R214" i="14" s="1"/>
  <c r="R223" i="14" s="1"/>
  <c r="R224" i="14" s="1"/>
  <c r="R225" i="14" s="1"/>
  <c r="R226" i="14" s="1"/>
  <c r="R227" i="14" s="1"/>
  <c r="R228" i="14" s="1"/>
  <c r="R229" i="14" s="1"/>
  <c r="R230" i="14" s="1"/>
  <c r="R239" i="14" s="1"/>
  <c r="R240" i="14" s="1"/>
  <c r="R241" i="14" s="1"/>
  <c r="R242" i="14" s="1"/>
  <c r="R243" i="14" s="1"/>
  <c r="R244" i="14" s="1"/>
  <c r="R245" i="14" s="1"/>
  <c r="R250" i="14" s="1"/>
  <c r="R251" i="14" s="1"/>
  <c r="R252" i="14" s="1"/>
  <c r="R253" i="14" s="1"/>
  <c r="R254" i="14" s="1"/>
  <c r="R255" i="14" s="1"/>
  <c r="R256" i="14" s="1"/>
  <c r="R257" i="14" s="1"/>
  <c r="R258" i="14"/>
  <c r="R259" i="14"/>
  <c r="Q9" i="14"/>
  <c r="O9" i="14"/>
  <c r="L4" i="14"/>
  <c r="L3" i="14"/>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A10" i="1"/>
  <c r="Q278" i="1"/>
  <c r="H278" i="1"/>
  <c r="H277" i="1"/>
  <c r="H276" i="1"/>
  <c r="H275" i="1"/>
  <c r="H274" i="1"/>
  <c r="H273" i="1"/>
  <c r="H272" i="1"/>
  <c r="H231" i="1"/>
  <c r="H230" i="1"/>
  <c r="H229" i="1"/>
  <c r="H228" i="1"/>
  <c r="H227" i="1"/>
  <c r="H226" i="1"/>
  <c r="F4" i="1"/>
  <c r="F3" i="1" s="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170" i="14"/>
  <c r="Q32" i="14"/>
  <c r="Q31" i="14"/>
  <c r="W31" i="14"/>
  <c r="W32" i="14"/>
  <c r="Q169" i="14"/>
  <c r="Q87" i="14"/>
  <c r="Q86" i="14"/>
  <c r="Q33" i="14"/>
  <c r="W33" i="14"/>
  <c r="Q171" i="14"/>
  <c r="Q97" i="14"/>
  <c r="Q172" i="14"/>
  <c r="Q98" i="14"/>
  <c r="Q34" i="14"/>
  <c r="W34" i="14"/>
  <c r="W35" i="14" s="1"/>
  <c r="Q35" i="14"/>
  <c r="W36" i="14"/>
  <c r="W42" i="14"/>
  <c r="W43" i="14"/>
  <c r="W44" i="14" s="1"/>
  <c r="W45" i="14" s="1"/>
  <c r="Q173" i="14"/>
  <c r="Q99" i="14"/>
  <c r="Q100" i="14"/>
  <c r="W101" i="14"/>
  <c r="W102" i="14"/>
  <c r="W103" i="14"/>
  <c r="W104" i="14"/>
  <c r="W105" i="14"/>
  <c r="W112" i="14"/>
  <c r="W113" i="14"/>
  <c r="W114" i="14" s="1"/>
  <c r="W115" i="14" s="1"/>
  <c r="W116" i="14"/>
  <c r="W117" i="14"/>
  <c r="Q174" i="14"/>
  <c r="Q36" i="14"/>
  <c r="Q42" i="14"/>
  <c r="Q175" i="14"/>
  <c r="Q101" i="14"/>
  <c r="Q102" i="14"/>
  <c r="Q176" i="14"/>
  <c r="Q43" i="14"/>
  <c r="Q44" i="14"/>
  <c r="Q177" i="14"/>
  <c r="Q103" i="14"/>
  <c r="Q104" i="14"/>
  <c r="Q178" i="14"/>
  <c r="Q45" i="14"/>
  <c r="Q46" i="14"/>
  <c r="W46" i="14"/>
  <c r="W47" i="14" s="1"/>
  <c r="W48" i="14" s="1"/>
  <c r="W54" i="14" s="1"/>
  <c r="W55" i="14"/>
  <c r="W56" i="14" s="1"/>
  <c r="W57" i="14" s="1"/>
  <c r="Q179" i="14"/>
  <c r="Q105" i="14"/>
  <c r="Q112" i="14"/>
  <c r="Q180" i="14"/>
  <c r="Q47" i="14"/>
  <c r="Q181" i="14"/>
  <c r="Q48" i="14"/>
  <c r="Q113" i="14"/>
  <c r="Q114" i="14"/>
  <c r="Q182" i="14"/>
  <c r="Q54" i="14"/>
  <c r="Q55" i="14"/>
  <c r="Q183" i="14"/>
  <c r="Q115" i="14"/>
  <c r="Q56" i="14"/>
  <c r="Q116" i="14"/>
  <c r="W118" i="14"/>
  <c r="W123" i="14"/>
  <c r="W124" i="14" s="1"/>
  <c r="W125" i="14" s="1"/>
  <c r="W126" i="14" s="1"/>
  <c r="W127" i="14"/>
  <c r="W128" i="14"/>
  <c r="W129" i="14"/>
  <c r="W130" i="14"/>
  <c r="W131" i="14"/>
  <c r="W132" i="14" s="1"/>
  <c r="W133" i="14" s="1"/>
  <c r="W134" i="14"/>
  <c r="W135" i="14"/>
  <c r="W136" i="14" s="1"/>
  <c r="W137" i="14"/>
  <c r="W153" i="14"/>
  <c r="W154" i="14"/>
  <c r="W155" i="14" s="1"/>
  <c r="W156" i="14" s="1"/>
  <c r="W157" i="14" s="1"/>
  <c r="W158" i="14"/>
  <c r="W159" i="14" s="1"/>
  <c r="W160" i="14" s="1"/>
  <c r="W161" i="14"/>
  <c r="W162" i="14"/>
  <c r="W163" i="14" s="1"/>
  <c r="W164" i="14" s="1"/>
  <c r="W165" i="14"/>
  <c r="W166" i="14"/>
  <c r="W167" i="14"/>
  <c r="W168" i="14"/>
  <c r="W169" i="14"/>
  <c r="W170" i="14"/>
  <c r="W171" i="14"/>
  <c r="W172" i="14"/>
  <c r="W173" i="14"/>
  <c r="W174" i="14"/>
  <c r="W175" i="14"/>
  <c r="W176" i="14"/>
  <c r="W177" i="14"/>
  <c r="W178" i="14"/>
  <c r="W179" i="14"/>
  <c r="W180" i="14"/>
  <c r="W181" i="14"/>
  <c r="W182" i="14"/>
  <c r="W183" i="14" s="1"/>
  <c r="W184" i="14" s="1"/>
  <c r="W185" i="14" s="1"/>
  <c r="W186" i="14"/>
  <c r="W187" i="14"/>
  <c r="W188" i="14"/>
  <c r="W189" i="14"/>
  <c r="W190" i="14"/>
  <c r="W191" i="14" s="1"/>
  <c r="W192" i="14" s="1"/>
  <c r="W204" i="14" s="1"/>
  <c r="W205" i="14" s="1"/>
  <c r="W206" i="14" s="1"/>
  <c r="W207" i="14" s="1"/>
  <c r="W208" i="14" s="1"/>
  <c r="W209" i="14"/>
  <c r="W210" i="14" s="1"/>
  <c r="W211" i="14"/>
  <c r="W212" i="14"/>
  <c r="W213" i="14"/>
  <c r="W214" i="14" s="1"/>
  <c r="W223" i="14"/>
  <c r="W224" i="14"/>
  <c r="W225" i="14"/>
  <c r="W226" i="14" s="1"/>
  <c r="W227" i="14" s="1"/>
  <c r="W228" i="14"/>
  <c r="W229" i="14"/>
  <c r="W230" i="14" s="1"/>
  <c r="W239" i="14" s="1"/>
  <c r="W240" i="14" s="1"/>
  <c r="W241" i="14" s="1"/>
  <c r="W242" i="14"/>
  <c r="W243" i="14"/>
  <c r="W244" i="14"/>
  <c r="W245" i="14"/>
  <c r="W250" i="14" s="1"/>
  <c r="W251" i="14" s="1"/>
  <c r="W252" i="14" s="1"/>
  <c r="W253" i="14"/>
  <c r="W254" i="14" s="1"/>
  <c r="W255" i="14" s="1"/>
  <c r="W256" i="14" s="1"/>
  <c r="W257" i="14" s="1"/>
  <c r="W258" i="14" s="1"/>
  <c r="W259" i="14"/>
  <c r="W260" i="14"/>
  <c r="W261" i="14"/>
  <c r="W262" i="14" s="1"/>
  <c r="W263" i="14" s="1"/>
  <c r="Q184" i="14"/>
  <c r="Q185" i="14"/>
  <c r="Q57" i="14"/>
  <c r="Q58" i="14"/>
  <c r="W58" i="14"/>
  <c r="W59" i="14"/>
  <c r="W60" i="14" s="1"/>
  <c r="W67" i="14" s="1"/>
  <c r="W68" i="14" s="1"/>
  <c r="W69" i="14" s="1"/>
  <c r="W70" i="14" s="1"/>
  <c r="Q186" i="14"/>
  <c r="Q187" i="14"/>
  <c r="Q59" i="14"/>
  <c r="Q60" i="14"/>
  <c r="Q188" i="14"/>
  <c r="Q189" i="14"/>
  <c r="Q67" i="14"/>
  <c r="Q68" i="14"/>
  <c r="W71" i="14"/>
  <c r="W72" i="14"/>
  <c r="W78" i="14"/>
  <c r="W79" i="14" s="1"/>
  <c r="W80" i="14" s="1"/>
  <c r="W81" i="14" s="1"/>
  <c r="W82" i="14" s="1"/>
  <c r="W83" i="14"/>
  <c r="W84" i="14"/>
  <c r="W85" i="14"/>
  <c r="W86" i="14"/>
  <c r="W87" i="14" s="1"/>
  <c r="W97" i="14" s="1"/>
  <c r="W98" i="14" s="1"/>
  <c r="W99" i="14"/>
  <c r="W100" i="14" s="1"/>
  <c r="Q190" i="14"/>
  <c r="Q191" i="14"/>
  <c r="Q69" i="14"/>
  <c r="Q70" i="14"/>
  <c r="Q192" i="14"/>
  <c r="Q204" i="14"/>
  <c r="Q71" i="14"/>
  <c r="Q72" i="14"/>
  <c r="Q205" i="14"/>
  <c r="Q206" i="14"/>
  <c r="Q207" i="14"/>
  <c r="Q208" i="14"/>
  <c r="Q209" i="14"/>
  <c r="Q210" i="14"/>
  <c r="Q211" i="14"/>
  <c r="Q212" i="14"/>
  <c r="Q213" i="14"/>
  <c r="Q214" i="14"/>
  <c r="Q223" i="14"/>
  <c r="Q224" i="14"/>
  <c r="Q225" i="14"/>
  <c r="Q226" i="14"/>
  <c r="Q227" i="14"/>
  <c r="Q228" i="14"/>
  <c r="Q229" i="14"/>
  <c r="Q230" i="14"/>
  <c r="Q239" i="14"/>
  <c r="Q240" i="14"/>
  <c r="Q241" i="14"/>
  <c r="Q242" i="14"/>
  <c r="Q243" i="14"/>
  <c r="Q244" i="14"/>
  <c r="Q245" i="14"/>
  <c r="Q250" i="14"/>
  <c r="Q251" i="14"/>
  <c r="Q252" i="14"/>
  <c r="Q253" i="14"/>
  <c r="Q254" i="14"/>
  <c r="Q255" i="14"/>
  <c r="Q256" i="14"/>
  <c r="Q257" i="14"/>
  <c r="Q258" i="14"/>
  <c r="Q259" i="14"/>
  <c r="Q260" i="14"/>
  <c r="U260" i="14"/>
  <c r="U261" i="14"/>
  <c r="U262" i="14"/>
  <c r="R260" i="14"/>
  <c r="R261" i="14"/>
  <c r="R262" i="14"/>
  <c r="R263" i="14"/>
  <c r="T260" i="14"/>
  <c r="T261" i="14"/>
  <c r="T262" i="14"/>
  <c r="T263" i="14"/>
  <c r="A46" i="14"/>
  <c r="A47" i="14"/>
  <c r="A48" i="14"/>
  <c r="A49" i="14"/>
  <c r="A50" i="14" s="1"/>
  <c r="A51" i="14" s="1"/>
  <c r="A52" i="14" s="1"/>
  <c r="A53" i="14"/>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A235" i="14" s="1"/>
  <c r="A236" i="14" s="1"/>
  <c r="A237" i="14" s="1"/>
  <c r="A238" i="14" s="1"/>
  <c r="A239" i="14" s="1"/>
  <c r="A240" i="14" s="1"/>
  <c r="A241" i="14" s="1"/>
  <c r="A242" i="14" s="1"/>
  <c r="A243" i="14" s="1"/>
  <c r="A244" i="14" s="1"/>
  <c r="A245" i="14" s="1"/>
  <c r="A246" i="14" s="1"/>
  <c r="A247" i="14" s="1"/>
  <c r="A248" i="14" s="1"/>
  <c r="A249" i="14" s="1"/>
  <c r="A250" i="14" s="1"/>
  <c r="A251" i="14" s="1"/>
  <c r="A252" i="14" s="1"/>
  <c r="A253" i="14" s="1"/>
  <c r="A254" i="14" s="1"/>
  <c r="A255" i="14" s="1"/>
  <c r="A256" i="14" s="1"/>
  <c r="A257" i="14" s="1"/>
  <c r="A258" i="14" s="1"/>
  <c r="A259" i="14" s="1"/>
  <c r="A260" i="14" s="1"/>
  <c r="A261" i="14" s="1"/>
  <c r="A262" i="14" s="1"/>
  <c r="A263" i="14" s="1"/>
  <c r="S260" i="14"/>
  <c r="S261" i="14"/>
  <c r="S262" i="14"/>
  <c r="S263" i="14"/>
  <c r="B63" i="14"/>
  <c r="B64" i="14" s="1"/>
  <c r="B65" i="14" s="1"/>
  <c r="B66" i="14" s="1"/>
  <c r="B67" i="14"/>
  <c r="B68" i="14" s="1"/>
  <c r="B69" i="14" s="1"/>
  <c r="B70" i="14" s="1"/>
  <c r="B71" i="14" s="1"/>
  <c r="B72" i="14" s="1"/>
  <c r="B73" i="14" s="1"/>
  <c r="B74" i="14" s="1"/>
  <c r="B75" i="14" s="1"/>
  <c r="B76" i="14" s="1"/>
  <c r="B77" i="14" s="1"/>
  <c r="B78" i="14" s="1"/>
  <c r="B79" i="14" s="1"/>
  <c r="B80" i="14" s="1"/>
  <c r="B81" i="14" s="1"/>
  <c r="B82" i="14" s="1"/>
  <c r="B83" i="14" s="1"/>
  <c r="B84" i="14" s="1"/>
  <c r="B85" i="14" s="1"/>
  <c r="B86" i="14" s="1"/>
  <c r="B87" i="14" s="1"/>
  <c r="B88" i="14" s="1"/>
  <c r="B89" i="14" s="1"/>
  <c r="B90" i="14" s="1"/>
  <c r="B91" i="14" s="1"/>
  <c r="B92" i="14" s="1"/>
  <c r="B93" i="14" s="1"/>
  <c r="B94" i="14" s="1"/>
  <c r="B95" i="14" s="1"/>
  <c r="B96" i="14" s="1"/>
  <c r="B97" i="14" s="1"/>
  <c r="B98" i="14" s="1"/>
  <c r="B99" i="14" s="1"/>
  <c r="B100" i="14" s="1"/>
  <c r="B101" i="14" s="1"/>
  <c r="B102" i="14" s="1"/>
  <c r="B103" i="14" s="1"/>
  <c r="B104" i="14" s="1"/>
  <c r="B105" i="14" s="1"/>
  <c r="B106" i="14" s="1"/>
  <c r="B107" i="14" s="1"/>
  <c r="B108" i="14" s="1"/>
  <c r="B109" i="14" s="1"/>
  <c r="B110" i="14" s="1"/>
  <c r="B111" i="14" s="1"/>
  <c r="B112" i="14" s="1"/>
  <c r="B113" i="14" s="1"/>
  <c r="B114" i="14" s="1"/>
  <c r="B115" i="14" s="1"/>
  <c r="B116" i="14" s="1"/>
  <c r="B117" i="14" s="1"/>
  <c r="B118" i="14" s="1"/>
  <c r="B119" i="14" s="1"/>
  <c r="B120" i="14" s="1"/>
  <c r="B121" i="14" s="1"/>
  <c r="B122" i="14" s="1"/>
  <c r="B123" i="14" s="1"/>
  <c r="B124" i="14" s="1"/>
  <c r="B125" i="14" s="1"/>
  <c r="B126" i="14" s="1"/>
  <c r="B127" i="14" s="1"/>
  <c r="B128" i="14" s="1"/>
  <c r="B129" i="14" s="1"/>
  <c r="B130" i="14" s="1"/>
  <c r="B131" i="14" s="1"/>
  <c r="B132" i="14" s="1"/>
  <c r="B133" i="14" s="1"/>
  <c r="B134" i="14" s="1"/>
  <c r="B135" i="14" s="1"/>
  <c r="B136" i="14" s="1"/>
  <c r="B137" i="14" s="1"/>
  <c r="B138" i="14" s="1"/>
  <c r="B139" i="14" s="1"/>
  <c r="B140" i="14" s="1"/>
  <c r="B141" i="14" s="1"/>
  <c r="B142" i="14" s="1"/>
  <c r="B143" i="14" s="1"/>
  <c r="B144" i="14" s="1"/>
  <c r="B145" i="14" s="1"/>
  <c r="B146" i="14" s="1"/>
  <c r="B147" i="14" s="1"/>
  <c r="B148" i="14" s="1"/>
  <c r="B149" i="14" s="1"/>
  <c r="B150" i="14" s="1"/>
  <c r="B151" i="14" s="1"/>
  <c r="B152" i="14" s="1"/>
  <c r="B153" i="14" s="1"/>
  <c r="B154" i="14" s="1"/>
  <c r="B155" i="14" s="1"/>
  <c r="B156" i="14" s="1"/>
  <c r="B157" i="14" s="1"/>
  <c r="B158" i="14" s="1"/>
  <c r="B159" i="14" s="1"/>
  <c r="B160" i="14" s="1"/>
  <c r="B161" i="14" s="1"/>
  <c r="B162" i="14" s="1"/>
  <c r="B163" i="14" s="1"/>
  <c r="B164" i="14" s="1"/>
  <c r="B165" i="14" s="1"/>
  <c r="B166" i="14" s="1"/>
  <c r="B167" i="14" s="1"/>
  <c r="B168" i="14" s="1"/>
  <c r="B169" i="14" s="1"/>
  <c r="B170" i="14" s="1"/>
  <c r="B171" i="14" s="1"/>
  <c r="B172" i="14" s="1"/>
  <c r="B173" i="14" s="1"/>
  <c r="B174" i="14" s="1"/>
  <c r="B175" i="14" s="1"/>
  <c r="B176" i="14" s="1"/>
  <c r="B177" i="14" s="1"/>
  <c r="B178" i="14" s="1"/>
  <c r="B179" i="14" s="1"/>
  <c r="B180" i="14" s="1"/>
  <c r="B181" i="14" s="1"/>
  <c r="B182" i="14" s="1"/>
  <c r="B183" i="14" s="1"/>
  <c r="B184" i="14" s="1"/>
  <c r="B185" i="14" s="1"/>
  <c r="B186" i="14" s="1"/>
  <c r="B187" i="14" s="1"/>
  <c r="B188" i="14" s="1"/>
  <c r="B189" i="14" s="1"/>
  <c r="B190" i="14" s="1"/>
  <c r="B191" i="14" s="1"/>
  <c r="B192" i="14" s="1"/>
  <c r="B193" i="14" s="1"/>
  <c r="B194" i="14" s="1"/>
  <c r="B195" i="14" s="1"/>
  <c r="B196" i="14" s="1"/>
  <c r="B197" i="14" s="1"/>
  <c r="B198" i="14" s="1"/>
  <c r="B199" i="14" s="1"/>
  <c r="B200" i="14" s="1"/>
  <c r="B201" i="14" s="1"/>
  <c r="B202" i="14" s="1"/>
  <c r="B203" i="14" s="1"/>
  <c r="B204" i="14" s="1"/>
  <c r="B205" i="14" s="1"/>
  <c r="B206" i="14" s="1"/>
  <c r="B207" i="14" s="1"/>
  <c r="B208" i="14" s="1"/>
  <c r="B209" i="14" s="1"/>
  <c r="B210" i="14" s="1"/>
  <c r="B211" i="14" s="1"/>
  <c r="B212" i="14" s="1"/>
  <c r="B213" i="14" s="1"/>
  <c r="B214" i="14" s="1"/>
  <c r="B215" i="14" s="1"/>
  <c r="B216" i="14" s="1"/>
  <c r="B217" i="14" s="1"/>
  <c r="B218" i="14" s="1"/>
  <c r="B219" i="14" s="1"/>
  <c r="B220" i="14" s="1"/>
  <c r="B221" i="14" s="1"/>
  <c r="B222" i="14" s="1"/>
  <c r="B223" i="14" s="1"/>
  <c r="B224" i="14" s="1"/>
  <c r="B225" i="14" s="1"/>
  <c r="B226" i="14" s="1"/>
  <c r="B227" i="14" s="1"/>
  <c r="B228" i="14" s="1"/>
  <c r="B229" i="14" s="1"/>
  <c r="B230" i="14" s="1"/>
  <c r="B231" i="14" s="1"/>
  <c r="B232" i="14" s="1"/>
  <c r="B233" i="14" s="1"/>
  <c r="B234" i="14" s="1"/>
  <c r="B235" i="14" s="1"/>
  <c r="B236" i="14" s="1"/>
  <c r="B237" i="14" s="1"/>
  <c r="B238" i="14" s="1"/>
  <c r="B239" i="14" s="1"/>
  <c r="B240" i="14" s="1"/>
  <c r="B241" i="14" s="1"/>
  <c r="B242" i="14" s="1"/>
  <c r="B243" i="14" s="1"/>
  <c r="B244" i="14" s="1"/>
  <c r="B245" i="14" s="1"/>
  <c r="B246" i="14" s="1"/>
  <c r="B247" i="14" s="1"/>
  <c r="B248" i="14" s="1"/>
  <c r="B249" i="14" s="1"/>
  <c r="B250" i="14" s="1"/>
  <c r="B251" i="14" s="1"/>
  <c r="B252" i="14" s="1"/>
  <c r="B253" i="14" s="1"/>
  <c r="B254" i="14" s="1"/>
  <c r="B255" i="14" s="1"/>
  <c r="B256" i="14" s="1"/>
  <c r="B257" i="14" s="1"/>
  <c r="B258" i="14" s="1"/>
  <c r="B259" i="14" s="1"/>
  <c r="B260" i="14" s="1"/>
  <c r="B261" i="14" s="1"/>
  <c r="B262" i="14" s="1"/>
  <c r="B263" i="14" s="1"/>
  <c r="U263" i="14"/>
  <c r="A11" i="1"/>
  <c r="A12" i="1" s="1"/>
  <c r="A13" i="1" s="1"/>
  <c r="A14" i="1" s="1"/>
  <c r="A15" i="1" s="1"/>
  <c r="E241" i="14"/>
  <c r="E227" i="14"/>
  <c r="E208" i="14"/>
  <c r="E186" i="14"/>
  <c r="E157" i="14"/>
  <c r="E126" i="14"/>
  <c r="E115" i="14"/>
  <c r="E100" i="14"/>
  <c r="E82" i="14"/>
  <c r="E81" i="14"/>
  <c r="E56" i="14"/>
  <c r="E57" i="14"/>
  <c r="E45" i="14"/>
  <c r="E28" i="14"/>
  <c r="E9" i="14"/>
  <c r="D9" i="14"/>
  <c r="D10" i="14" s="1"/>
  <c r="D11" i="14" s="1"/>
  <c r="E10" i="14"/>
  <c r="D12" i="14"/>
  <c r="P13" i="14"/>
  <c r="P14" i="14"/>
  <c r="P17" i="14"/>
  <c r="P18" i="14"/>
  <c r="P25" i="14"/>
  <c r="P21" i="14"/>
  <c r="P34" i="14"/>
  <c r="P37" i="14"/>
  <c r="P35" i="14"/>
  <c r="P38" i="14"/>
  <c r="P40" i="14"/>
  <c r="P47" i="14"/>
  <c r="P48" i="14"/>
  <c r="P59" i="14"/>
  <c r="P60" i="14"/>
  <c r="P72" i="14"/>
  <c r="P51" i="14"/>
  <c r="P62" i="14"/>
  <c r="P86" i="14"/>
  <c r="P89" i="14"/>
  <c r="P87" i="14"/>
  <c r="P103" i="14"/>
  <c r="P106" i="14"/>
  <c r="P107" i="14"/>
  <c r="P119" i="14"/>
  <c r="P117" i="14"/>
  <c r="P102" i="14"/>
  <c r="P129" i="14"/>
  <c r="P143" i="14"/>
  <c r="P145" i="14"/>
  <c r="P139" i="14"/>
  <c r="P135" i="14"/>
  <c r="P130" i="14"/>
  <c r="P146" i="14"/>
  <c r="P148" i="14"/>
  <c r="P142" i="14"/>
  <c r="P138" i="14"/>
  <c r="P136" i="14"/>
  <c r="P132" i="14"/>
  <c r="P133" i="14"/>
  <c r="P159" i="14"/>
  <c r="P160" i="14"/>
  <c r="P163" i="14"/>
  <c r="P164" i="14"/>
  <c r="P166" i="14"/>
  <c r="P173" i="14"/>
  <c r="P177" i="14"/>
  <c r="P168" i="14"/>
  <c r="P180" i="14"/>
  <c r="P188" i="14"/>
  <c r="P199" i="14"/>
  <c r="P196" i="14"/>
  <c r="P194" i="14"/>
  <c r="P195" i="14"/>
  <c r="P192" i="14"/>
  <c r="P189" i="14"/>
  <c r="P191" i="14"/>
  <c r="P210" i="14"/>
  <c r="P212" i="14"/>
  <c r="P221" i="14"/>
  <c r="P224" i="14"/>
  <c r="P217" i="14"/>
  <c r="P219" i="14"/>
  <c r="P214" i="14"/>
  <c r="P215" i="14"/>
  <c r="P231" i="14"/>
  <c r="P243" i="14"/>
  <c r="D13" i="14" l="1"/>
  <c r="D14" i="14" s="1"/>
  <c r="D15" i="14" s="1"/>
  <c r="A16" i="1"/>
  <c r="A17" i="1" l="1"/>
  <c r="D16" i="14"/>
  <c r="D17" i="14" l="1"/>
  <c r="D18" i="14" s="1"/>
  <c r="D19" i="14" s="1"/>
  <c r="A18" i="1"/>
  <c r="A19" i="1" l="1"/>
  <c r="D20" i="14"/>
  <c r="D21" i="14" l="1"/>
  <c r="D22" i="14" s="1"/>
  <c r="A20" i="1"/>
  <c r="A21" i="1" l="1"/>
  <c r="D23" i="14"/>
  <c r="D24" i="14" l="1"/>
  <c r="A22" i="1"/>
  <c r="A23" i="1" l="1"/>
  <c r="D25" i="14"/>
  <c r="D26" i="14" s="1"/>
  <c r="D27" i="14" s="1"/>
  <c r="D28" i="14" s="1"/>
  <c r="D29" i="14" s="1"/>
  <c r="D30" i="14" l="1"/>
  <c r="A24" i="1"/>
  <c r="A25" i="1" l="1"/>
  <c r="D31" i="14"/>
  <c r="D32" i="14" l="1"/>
  <c r="A26" i="1"/>
  <c r="A27" i="1" l="1"/>
  <c r="D33" i="14"/>
  <c r="D34" i="14" l="1"/>
  <c r="D35" i="14" s="1"/>
  <c r="D36" i="14" s="1"/>
  <c r="A28" i="1"/>
  <c r="D37" i="14" l="1"/>
  <c r="D38" i="14" s="1"/>
  <c r="D39" i="14" s="1"/>
  <c r="A29" i="1"/>
  <c r="A30" i="1" l="1"/>
  <c r="D40" i="14"/>
  <c r="D41" i="14" s="1"/>
  <c r="D42" i="14" s="1"/>
  <c r="D43" i="14" l="1"/>
  <c r="D44" i="14" s="1"/>
  <c r="D45" i="14" s="1"/>
  <c r="D46" i="14" s="1"/>
  <c r="A31" i="1"/>
  <c r="A32" i="1" l="1"/>
  <c r="D47" i="14"/>
  <c r="D48" i="14" s="1"/>
  <c r="D49" i="14" s="1"/>
  <c r="A33" i="1" l="1"/>
  <c r="D50" i="14"/>
  <c r="D51" i="14" s="1"/>
  <c r="D52" i="14" s="1"/>
  <c r="D53" i="14" l="1"/>
  <c r="D54" i="14" s="1"/>
  <c r="D55" i="14" s="1"/>
  <c r="D56" i="14" s="1"/>
  <c r="D57" i="14" s="1"/>
  <c r="D58" i="14" s="1"/>
  <c r="A34" i="1"/>
  <c r="A35" i="1" l="1"/>
  <c r="D59" i="14"/>
  <c r="D60" i="14" s="1"/>
  <c r="D61" i="14" s="1"/>
  <c r="D62" i="14" l="1"/>
  <c r="D63" i="14" s="1"/>
  <c r="D64" i="14" s="1"/>
  <c r="A36" i="1"/>
  <c r="A37" i="1" l="1"/>
  <c r="D65" i="14"/>
  <c r="D66" i="14" s="1"/>
  <c r="D67" i="14" s="1"/>
  <c r="D68" i="14" s="1"/>
  <c r="D69" i="14" s="1"/>
  <c r="D70" i="14" s="1"/>
  <c r="D71" i="14" s="1"/>
  <c r="D72" i="14" l="1"/>
  <c r="D73" i="14" s="1"/>
  <c r="D74" i="14" s="1"/>
  <c r="A38" i="1"/>
  <c r="A39" i="1" l="1"/>
  <c r="D75" i="14"/>
  <c r="D76" i="14" s="1"/>
  <c r="D77" i="14" s="1"/>
  <c r="D78" i="14" s="1"/>
  <c r="D79" i="14" s="1"/>
  <c r="D80" i="14" s="1"/>
  <c r="D81" i="14" s="1"/>
  <c r="D82" i="14" s="1"/>
  <c r="D83" i="14" s="1"/>
  <c r="D84" i="14" l="1"/>
  <c r="A40" i="1"/>
  <c r="A41" i="1" l="1"/>
  <c r="D85" i="14"/>
  <c r="D86" i="14" l="1"/>
  <c r="D87" i="14" s="1"/>
  <c r="D88" i="14" s="1"/>
  <c r="A42" i="1"/>
  <c r="A43" i="1" l="1"/>
  <c r="D89" i="14"/>
  <c r="D90" i="14" s="1"/>
  <c r="D91" i="14" s="1"/>
  <c r="D92" i="14" l="1"/>
  <c r="D93" i="14" s="1"/>
  <c r="D94" i="14" s="1"/>
  <c r="D95" i="14" s="1"/>
  <c r="D96" i="14" s="1"/>
  <c r="D97" i="14" s="1"/>
  <c r="D98" i="14" s="1"/>
  <c r="D99" i="14" s="1"/>
  <c r="D100" i="14" s="1"/>
  <c r="D101" i="14" s="1"/>
  <c r="A44" i="1"/>
  <c r="A45" i="1" l="1"/>
  <c r="D102" i="14"/>
  <c r="D103" i="14" s="1"/>
  <c r="D104" i="14" s="1"/>
  <c r="D105" i="14" l="1"/>
  <c r="A46" i="1"/>
  <c r="A47" i="1" l="1"/>
  <c r="D106" i="14"/>
  <c r="D107" i="14" s="1"/>
  <c r="D108" i="14" s="1"/>
  <c r="D109" i="14" l="1"/>
  <c r="A48" i="1"/>
  <c r="A49" i="1" l="1"/>
  <c r="D110" i="14"/>
  <c r="D111" i="14" s="1"/>
  <c r="D112" i="14" s="1"/>
  <c r="D113" i="14" s="1"/>
  <c r="D114" i="14" s="1"/>
  <c r="D115" i="14" s="1"/>
  <c r="D116" i="14" s="1"/>
  <c r="D117" i="14" l="1"/>
  <c r="D118" i="14" s="1"/>
  <c r="A50" i="1"/>
  <c r="A51" i="1" l="1"/>
  <c r="D119" i="14"/>
  <c r="D120" i="14" s="1"/>
  <c r="D121" i="14" l="1"/>
  <c r="D122" i="14" s="1"/>
  <c r="D123" i="14" s="1"/>
  <c r="D124" i="14" s="1"/>
  <c r="D125" i="14" s="1"/>
  <c r="D126" i="14" s="1"/>
  <c r="D127" i="14" s="1"/>
  <c r="A52" i="1"/>
  <c r="A53" i="1" l="1"/>
  <c r="D128" i="14"/>
  <c r="D129" i="14" l="1"/>
  <c r="D130" i="14" s="1"/>
  <c r="D131" i="14" s="1"/>
  <c r="A54" i="1"/>
  <c r="A55" i="1" l="1"/>
  <c r="D132" i="14"/>
  <c r="D133" i="14" s="1"/>
  <c r="D134" i="14" s="1"/>
  <c r="D135" i="14" l="1"/>
  <c r="D55" i="1"/>
  <c r="A56" i="1"/>
  <c r="A57" i="1" l="1"/>
  <c r="D56" i="1"/>
  <c r="D136" i="14"/>
  <c r="D137" i="14" s="1"/>
  <c r="D9" i="1"/>
  <c r="D10" i="1"/>
  <c r="D11" i="1"/>
  <c r="D14" i="1"/>
  <c r="D13" i="1"/>
  <c r="D12"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138" i="14" l="1"/>
  <c r="D139" i="14" s="1"/>
  <c r="D140" i="14" s="1"/>
  <c r="D57" i="1"/>
  <c r="A58" i="1"/>
  <c r="A59" i="1" l="1"/>
  <c r="D58" i="1"/>
  <c r="D141" i="14"/>
  <c r="D142" i="14" l="1"/>
  <c r="D143" i="14" s="1"/>
  <c r="D144" i="14" s="1"/>
  <c r="D59" i="1"/>
  <c r="A60" i="1"/>
  <c r="A61" i="1" l="1"/>
  <c r="D60" i="1"/>
  <c r="D145" i="14"/>
  <c r="D146" i="14" s="1"/>
  <c r="D147" i="14" s="1"/>
  <c r="D148" i="14" l="1"/>
  <c r="D149" i="14" s="1"/>
  <c r="D150" i="14" s="1"/>
  <c r="D61" i="1"/>
  <c r="A62" i="1"/>
  <c r="A63" i="1" l="1"/>
  <c r="D62" i="1"/>
  <c r="D151" i="14"/>
  <c r="D152" i="14" s="1"/>
  <c r="D153" i="14" s="1"/>
  <c r="D154" i="14" s="1"/>
  <c r="D155" i="14" s="1"/>
  <c r="D156" i="14" s="1"/>
  <c r="D157" i="14" s="1"/>
  <c r="D158" i="14" s="1"/>
  <c r="D159" i="14" l="1"/>
  <c r="D160" i="14" s="1"/>
  <c r="D161" i="14" s="1"/>
  <c r="A64" i="1"/>
  <c r="A65" i="1" l="1"/>
  <c r="D162" i="14"/>
  <c r="D163" i="14" l="1"/>
  <c r="D164" i="14" s="1"/>
  <c r="D165" i="14" s="1"/>
  <c r="A66" i="1"/>
  <c r="A67" i="1" l="1"/>
  <c r="D166" i="14"/>
  <c r="D167" i="14" s="1"/>
  <c r="D168" i="14" l="1"/>
  <c r="D169" i="14" s="1"/>
  <c r="A68" i="1"/>
  <c r="A69" i="1" l="1"/>
  <c r="D170" i="14"/>
  <c r="D171" i="14" l="1"/>
  <c r="A70" i="1"/>
  <c r="A71" i="1" l="1"/>
  <c r="D172" i="14"/>
  <c r="D173" i="14" l="1"/>
  <c r="D174" i="14" s="1"/>
  <c r="A72" i="1"/>
  <c r="A73" i="1" l="1"/>
  <c r="D175" i="14"/>
  <c r="D176" i="14" l="1"/>
  <c r="A74" i="1"/>
  <c r="A75" i="1" l="1"/>
  <c r="D177" i="14"/>
  <c r="D178" i="14" s="1"/>
  <c r="D179" i="14" s="1"/>
  <c r="D180" i="14" l="1"/>
  <c r="D181" i="14" s="1"/>
  <c r="D182" i="14" s="1"/>
  <c r="A76" i="1"/>
  <c r="A77" i="1" l="1"/>
  <c r="D183" i="14"/>
  <c r="D184" i="14" s="1"/>
  <c r="D185" i="14" s="1"/>
  <c r="D186" i="14" s="1"/>
  <c r="D187" i="14" s="1"/>
  <c r="D188" i="14" l="1"/>
  <c r="D189" i="14" s="1"/>
  <c r="D190" i="14" s="1"/>
  <c r="A78" i="1"/>
  <c r="A79" i="1" l="1"/>
  <c r="D191" i="14"/>
  <c r="D192" i="14" s="1"/>
  <c r="D193" i="14" s="1"/>
  <c r="D194" i="14" l="1"/>
  <c r="D195" i="14" s="1"/>
  <c r="D196" i="14" s="1"/>
  <c r="D197" i="14" s="1"/>
  <c r="A80" i="1"/>
  <c r="A81" i="1" l="1"/>
  <c r="D80" i="1"/>
  <c r="D198" i="14"/>
  <c r="D199" i="14" l="1"/>
  <c r="D200" i="14" s="1"/>
  <c r="D63" i="1"/>
  <c r="D64" i="1"/>
  <c r="D65" i="1"/>
  <c r="D66" i="1"/>
  <c r="D67" i="1"/>
  <c r="D68" i="1"/>
  <c r="D69" i="1"/>
  <c r="D70" i="1"/>
  <c r="D71" i="1"/>
  <c r="D72" i="1"/>
  <c r="D73" i="1"/>
  <c r="D74" i="1"/>
  <c r="D75" i="1"/>
  <c r="D76" i="1"/>
  <c r="D77" i="1"/>
  <c r="D78" i="1"/>
  <c r="D79" i="1"/>
  <c r="D81" i="1"/>
  <c r="A82" i="1"/>
  <c r="A83" i="1" l="1"/>
  <c r="D82" i="1"/>
  <c r="D201" i="14"/>
  <c r="D202" i="14" s="1"/>
  <c r="D203" i="14" s="1"/>
  <c r="D204" i="14" s="1"/>
  <c r="D205" i="14" s="1"/>
  <c r="D206" i="14" s="1"/>
  <c r="D207" i="14" s="1"/>
  <c r="D208" i="14" s="1"/>
  <c r="D209" i="14" s="1"/>
  <c r="D210" i="14" l="1"/>
  <c r="D211" i="14" s="1"/>
  <c r="A84" i="1"/>
  <c r="D83" i="1"/>
  <c r="A85" i="1" l="1"/>
  <c r="D84" i="1"/>
  <c r="D212" i="14"/>
  <c r="D213" i="14" s="1"/>
  <c r="D214" i="14" l="1"/>
  <c r="D215" i="14" s="1"/>
  <c r="D216" i="14" s="1"/>
  <c r="A86" i="1"/>
  <c r="D85" i="1"/>
  <c r="D217" i="14" l="1"/>
  <c r="D218" i="14" s="1"/>
  <c r="A87" i="1"/>
  <c r="D86" i="1"/>
  <c r="A88" i="1" l="1"/>
  <c r="D87" i="1"/>
  <c r="D219" i="14"/>
  <c r="D220" i="14" s="1"/>
  <c r="D221" i="14" l="1"/>
  <c r="D222" i="14" s="1"/>
  <c r="D223" i="14" s="1"/>
  <c r="A89" i="1"/>
  <c r="D88" i="1"/>
  <c r="A90" i="1" l="1"/>
  <c r="D89" i="1"/>
  <c r="D224" i="14"/>
  <c r="D225" i="14" s="1"/>
  <c r="D226" i="14" s="1"/>
  <c r="D227" i="14" s="1"/>
  <c r="D228" i="14" s="1"/>
  <c r="D229" i="14" l="1"/>
  <c r="A91" i="1"/>
  <c r="A92" i="1" l="1"/>
  <c r="D230" i="14"/>
  <c r="D231" i="14" l="1"/>
  <c r="D232" i="14" s="1"/>
  <c r="D90" i="1"/>
  <c r="D91" i="1"/>
  <c r="A93" i="1"/>
  <c r="D92" i="1"/>
  <c r="D93" i="1" l="1"/>
  <c r="A94" i="1"/>
  <c r="D233" i="14"/>
  <c r="D234" i="14" s="1"/>
  <c r="D235" i="14" s="1"/>
  <c r="D236" i="14" s="1"/>
  <c r="D237" i="14" s="1"/>
  <c r="D238" i="14" s="1"/>
  <c r="D239" i="14" s="1"/>
  <c r="D240" i="14" s="1"/>
  <c r="D241" i="14" s="1"/>
  <c r="D242" i="14" s="1"/>
  <c r="A95" i="1" l="1"/>
  <c r="D94" i="1"/>
  <c r="D243" i="14"/>
  <c r="D244" i="14" s="1"/>
  <c r="D245" i="14" l="1"/>
  <c r="D246" i="14" s="1"/>
  <c r="D247" i="14" s="1"/>
  <c r="D248" i="14" s="1"/>
  <c r="D249" i="14" s="1"/>
  <c r="D250" i="14" s="1"/>
  <c r="D251" i="14" s="1"/>
  <c r="D252" i="14" s="1"/>
  <c r="D253" i="14" s="1"/>
  <c r="D254" i="14" s="1"/>
  <c r="D255" i="14" s="1"/>
  <c r="D256" i="14" s="1"/>
  <c r="D257" i="14" s="1"/>
  <c r="D258" i="14" s="1"/>
  <c r="D259" i="14" s="1"/>
  <c r="A96" i="1"/>
  <c r="D95" i="1"/>
  <c r="A97" i="1" l="1"/>
  <c r="D96" i="1"/>
  <c r="D260" i="14"/>
  <c r="D261" i="14" l="1"/>
  <c r="D97" i="1"/>
  <c r="A98" i="1"/>
  <c r="A99" i="1" l="1"/>
  <c r="D98" i="1"/>
  <c r="D262" i="14"/>
  <c r="D1" i="14"/>
  <c r="A1" i="1" s="1"/>
  <c r="E15" i="1" l="1"/>
  <c r="F9" i="1"/>
  <c r="F11" i="1"/>
  <c r="F14" i="1"/>
  <c r="E12" i="1"/>
  <c r="E14" i="1"/>
  <c r="C11" i="1"/>
  <c r="E10" i="1"/>
  <c r="F10" i="1"/>
  <c r="F15" i="1"/>
  <c r="C12" i="1"/>
  <c r="F13" i="1"/>
  <c r="E13" i="1"/>
  <c r="F12" i="1"/>
  <c r="C10" i="1"/>
  <c r="C15" i="1"/>
  <c r="C13" i="1"/>
  <c r="E11" i="1"/>
  <c r="C14" i="1"/>
  <c r="E9" i="1"/>
  <c r="C9" i="1"/>
  <c r="C16" i="1"/>
  <c r="E16" i="1"/>
  <c r="F16" i="1"/>
  <c r="F17" i="1"/>
  <c r="E17" i="1"/>
  <c r="C17" i="1"/>
  <c r="E18" i="1"/>
  <c r="C18" i="1"/>
  <c r="F18" i="1"/>
  <c r="E19" i="1"/>
  <c r="F19" i="1"/>
  <c r="C19" i="1"/>
  <c r="C20" i="1"/>
  <c r="F20" i="1"/>
  <c r="E20" i="1"/>
  <c r="E21" i="1"/>
  <c r="F21" i="1"/>
  <c r="C21" i="1"/>
  <c r="C22" i="1"/>
  <c r="E22" i="1"/>
  <c r="F22" i="1"/>
  <c r="F23" i="1"/>
  <c r="C23" i="1"/>
  <c r="E23" i="1"/>
  <c r="E24" i="1"/>
  <c r="F24" i="1"/>
  <c r="C24" i="1"/>
  <c r="C25" i="1"/>
  <c r="F25" i="1"/>
  <c r="E25" i="1"/>
  <c r="C26" i="1"/>
  <c r="F26" i="1"/>
  <c r="E26" i="1"/>
  <c r="F27" i="1"/>
  <c r="C27" i="1"/>
  <c r="E27" i="1"/>
  <c r="C28" i="1"/>
  <c r="F28" i="1"/>
  <c r="E28" i="1"/>
  <c r="C29" i="1"/>
  <c r="E29" i="1"/>
  <c r="F29" i="1"/>
  <c r="E30" i="1"/>
  <c r="F30" i="1"/>
  <c r="C30" i="1"/>
  <c r="C31" i="1"/>
  <c r="E31" i="1"/>
  <c r="F31" i="1"/>
  <c r="F32" i="1"/>
  <c r="C32" i="1"/>
  <c r="E32" i="1"/>
  <c r="C33" i="1"/>
  <c r="F33" i="1"/>
  <c r="E33" i="1"/>
  <c r="C34" i="1"/>
  <c r="F34" i="1"/>
  <c r="E34" i="1"/>
  <c r="C35" i="1"/>
  <c r="F35" i="1"/>
  <c r="E35" i="1"/>
  <c r="F36" i="1"/>
  <c r="E36" i="1"/>
  <c r="C36" i="1"/>
  <c r="F37" i="1"/>
  <c r="C37" i="1"/>
  <c r="E37" i="1"/>
  <c r="E38" i="1"/>
  <c r="F38" i="1"/>
  <c r="C38" i="1"/>
  <c r="F39" i="1"/>
  <c r="C39" i="1"/>
  <c r="E39" i="1"/>
  <c r="C40" i="1"/>
  <c r="F40" i="1"/>
  <c r="E40" i="1"/>
  <c r="E41" i="1"/>
  <c r="C41" i="1"/>
  <c r="F41" i="1"/>
  <c r="F42" i="1"/>
  <c r="C42" i="1"/>
  <c r="E42" i="1"/>
  <c r="E43" i="1"/>
  <c r="C43" i="1"/>
  <c r="F43" i="1"/>
  <c r="F44" i="1"/>
  <c r="C44" i="1"/>
  <c r="E44" i="1"/>
  <c r="E45" i="1"/>
  <c r="F45" i="1"/>
  <c r="C45" i="1"/>
  <c r="E46" i="1"/>
  <c r="C46" i="1"/>
  <c r="F46" i="1"/>
  <c r="F47" i="1"/>
  <c r="C47" i="1"/>
  <c r="E47" i="1"/>
  <c r="E48" i="1"/>
  <c r="C48" i="1"/>
  <c r="F48" i="1"/>
  <c r="E49" i="1"/>
  <c r="F49" i="1"/>
  <c r="C49" i="1"/>
  <c r="C50" i="1"/>
  <c r="F50" i="1"/>
  <c r="E50" i="1"/>
  <c r="E51" i="1"/>
  <c r="C51" i="1"/>
  <c r="F51" i="1"/>
  <c r="F52" i="1"/>
  <c r="C52" i="1"/>
  <c r="E52" i="1"/>
  <c r="C53" i="1"/>
  <c r="E53" i="1"/>
  <c r="F53" i="1"/>
  <c r="C54" i="1"/>
  <c r="F54" i="1"/>
  <c r="E54" i="1"/>
  <c r="C55" i="1"/>
  <c r="E55" i="1"/>
  <c r="F55" i="1"/>
  <c r="F56" i="1"/>
  <c r="E56" i="1"/>
  <c r="C56" i="1"/>
  <c r="E57" i="1"/>
  <c r="C57" i="1"/>
  <c r="F57" i="1"/>
  <c r="C58" i="1"/>
  <c r="E58" i="1"/>
  <c r="F58" i="1"/>
  <c r="E59" i="1"/>
  <c r="F59" i="1"/>
  <c r="C59" i="1"/>
  <c r="F60" i="1"/>
  <c r="E60" i="1"/>
  <c r="C60" i="1"/>
  <c r="F61" i="1"/>
  <c r="E61" i="1"/>
  <c r="C61" i="1"/>
  <c r="E62" i="1"/>
  <c r="C62" i="1"/>
  <c r="F62" i="1"/>
  <c r="F63" i="1"/>
  <c r="C63" i="1"/>
  <c r="E63" i="1"/>
  <c r="F64" i="1"/>
  <c r="C64" i="1"/>
  <c r="E64" i="1"/>
  <c r="C65" i="1"/>
  <c r="E65" i="1"/>
  <c r="F65" i="1"/>
  <c r="C66" i="1"/>
  <c r="E66" i="1"/>
  <c r="F66" i="1"/>
  <c r="C67" i="1"/>
  <c r="F67" i="1"/>
  <c r="E67" i="1"/>
  <c r="C68" i="1"/>
  <c r="F68" i="1"/>
  <c r="E68" i="1"/>
  <c r="E69" i="1"/>
  <c r="F69" i="1"/>
  <c r="C69" i="1"/>
  <c r="E70" i="1"/>
  <c r="F70" i="1"/>
  <c r="C70" i="1"/>
  <c r="C71" i="1"/>
  <c r="E71" i="1"/>
  <c r="F71" i="1"/>
  <c r="C72" i="1"/>
  <c r="E72" i="1"/>
  <c r="F72" i="1"/>
  <c r="E73" i="1"/>
  <c r="C73" i="1"/>
  <c r="F73" i="1"/>
  <c r="C74" i="1"/>
  <c r="E74" i="1"/>
  <c r="F74" i="1"/>
  <c r="F75" i="1"/>
  <c r="E75" i="1"/>
  <c r="C75" i="1"/>
  <c r="E76" i="1"/>
  <c r="C76" i="1"/>
  <c r="F76" i="1"/>
  <c r="C77" i="1"/>
  <c r="F77" i="1"/>
  <c r="E77" i="1"/>
  <c r="F78" i="1"/>
  <c r="C78" i="1"/>
  <c r="E78" i="1"/>
  <c r="C79" i="1"/>
  <c r="F79" i="1"/>
  <c r="E79" i="1"/>
  <c r="C80" i="1"/>
  <c r="E80" i="1"/>
  <c r="F80" i="1"/>
  <c r="E81" i="1"/>
  <c r="F81" i="1"/>
  <c r="C81" i="1"/>
  <c r="E82" i="1"/>
  <c r="C82" i="1"/>
  <c r="F82" i="1"/>
  <c r="C83" i="1"/>
  <c r="F83" i="1"/>
  <c r="E83" i="1"/>
  <c r="F84" i="1"/>
  <c r="E84" i="1"/>
  <c r="C84" i="1"/>
  <c r="E85" i="1"/>
  <c r="F85" i="1"/>
  <c r="C85" i="1"/>
  <c r="C86" i="1"/>
  <c r="F86" i="1"/>
  <c r="E86" i="1"/>
  <c r="C87" i="1"/>
  <c r="F87" i="1"/>
  <c r="E87" i="1"/>
  <c r="C88" i="1"/>
  <c r="F88" i="1"/>
  <c r="E88" i="1"/>
  <c r="C89" i="1"/>
  <c r="F89" i="1"/>
  <c r="E89" i="1"/>
  <c r="E90" i="1"/>
  <c r="F90" i="1"/>
  <c r="C90" i="1"/>
  <c r="C91" i="1"/>
  <c r="E91" i="1"/>
  <c r="F91" i="1"/>
  <c r="E92" i="1"/>
  <c r="C92" i="1"/>
  <c r="F92" i="1"/>
  <c r="C93" i="1"/>
  <c r="E93" i="1"/>
  <c r="F93" i="1"/>
  <c r="F94" i="1"/>
  <c r="C94" i="1"/>
  <c r="E94" i="1"/>
  <c r="C95" i="1"/>
  <c r="E95" i="1"/>
  <c r="F95" i="1"/>
  <c r="E96" i="1"/>
  <c r="F96" i="1"/>
  <c r="C96" i="1"/>
  <c r="C97" i="1"/>
  <c r="F97" i="1"/>
  <c r="E97" i="1"/>
  <c r="F98" i="1"/>
  <c r="C98" i="1"/>
  <c r="E98" i="1"/>
  <c r="A100" i="1"/>
  <c r="C99" i="1"/>
  <c r="D99" i="1"/>
  <c r="F99" i="1"/>
  <c r="E99" i="1"/>
  <c r="H99" i="1" l="1"/>
  <c r="B99" i="1"/>
  <c r="I99" i="1"/>
  <c r="H96" i="1"/>
  <c r="B96" i="1"/>
  <c r="I96" i="1"/>
  <c r="Q91" i="1"/>
  <c r="AB91" i="1"/>
  <c r="Q88" i="1"/>
  <c r="W88" i="1"/>
  <c r="AB88" i="1"/>
  <c r="H86" i="1"/>
  <c r="B86" i="1"/>
  <c r="I86" i="1"/>
  <c r="I74" i="1"/>
  <c r="H74" i="1"/>
  <c r="B74" i="1"/>
  <c r="W71" i="1"/>
  <c r="AB71" i="1"/>
  <c r="Q71" i="1"/>
  <c r="Q68" i="1"/>
  <c r="W68" i="1"/>
  <c r="W69" i="1" s="1"/>
  <c r="AB68" i="1"/>
  <c r="H66" i="1"/>
  <c r="I66" i="1"/>
  <c r="B66" i="1"/>
  <c r="I63" i="1"/>
  <c r="H63" i="1"/>
  <c r="B63" i="1"/>
  <c r="I60" i="1"/>
  <c r="B60" i="1"/>
  <c r="H60" i="1"/>
  <c r="H58" i="1"/>
  <c r="B58" i="1"/>
  <c r="I58" i="1"/>
  <c r="Q55" i="1"/>
  <c r="W55" i="1"/>
  <c r="AB55" i="1"/>
  <c r="W52" i="1"/>
  <c r="Q52" i="1"/>
  <c r="AB52" i="1"/>
  <c r="I50" i="1"/>
  <c r="B50" i="1"/>
  <c r="H50" i="1"/>
  <c r="B47" i="1"/>
  <c r="I47" i="1"/>
  <c r="H47" i="1"/>
  <c r="AB44" i="1"/>
  <c r="Q44" i="1"/>
  <c r="W44" i="1"/>
  <c r="AB38" i="1"/>
  <c r="Q38" i="1"/>
  <c r="Q32" i="1"/>
  <c r="AB32" i="1"/>
  <c r="W32" i="1"/>
  <c r="Q31" i="1"/>
  <c r="W31" i="1"/>
  <c r="AB31" i="1"/>
  <c r="W28" i="1"/>
  <c r="AB28" i="1"/>
  <c r="Q28" i="1"/>
  <c r="H26" i="1"/>
  <c r="I26" i="1"/>
  <c r="B26" i="1"/>
  <c r="B23" i="1"/>
  <c r="H23" i="1"/>
  <c r="I23" i="1"/>
  <c r="AB18" i="1"/>
  <c r="Q18" i="1"/>
  <c r="W18" i="1"/>
  <c r="W9" i="1"/>
  <c r="AA9" i="1"/>
  <c r="AA10" i="1" s="1"/>
  <c r="Q9" i="1"/>
  <c r="AB9" i="1"/>
  <c r="H91" i="1"/>
  <c r="I91" i="1"/>
  <c r="B91" i="1"/>
  <c r="H85" i="1"/>
  <c r="I85" i="1"/>
  <c r="B85" i="1"/>
  <c r="I83" i="1"/>
  <c r="H83" i="1"/>
  <c r="B83" i="1"/>
  <c r="Q80" i="1"/>
  <c r="W80" i="1"/>
  <c r="AB80" i="1"/>
  <c r="W77" i="1"/>
  <c r="Q77" i="1"/>
  <c r="AB77" i="1"/>
  <c r="H71" i="1"/>
  <c r="B71" i="1"/>
  <c r="I71" i="1"/>
  <c r="Q60" i="1"/>
  <c r="AB60" i="1"/>
  <c r="W60" i="1"/>
  <c r="Q59" i="1"/>
  <c r="AB59" i="1"/>
  <c r="W59" i="1"/>
  <c r="Q56" i="1"/>
  <c r="W56" i="1"/>
  <c r="AB56" i="1"/>
  <c r="W51" i="1"/>
  <c r="Q51" i="1"/>
  <c r="AB51" i="1"/>
  <c r="B48" i="1"/>
  <c r="I48" i="1"/>
  <c r="H48" i="1"/>
  <c r="H45" i="1"/>
  <c r="I45" i="1"/>
  <c r="B45" i="1"/>
  <c r="W43" i="1"/>
  <c r="Q43" i="1"/>
  <c r="AB43" i="1"/>
  <c r="W36" i="1"/>
  <c r="AB36" i="1"/>
  <c r="Q36" i="1"/>
  <c r="AB33" i="1"/>
  <c r="W33" i="1"/>
  <c r="Q33" i="1"/>
  <c r="B31" i="1"/>
  <c r="I31" i="1"/>
  <c r="H31" i="1"/>
  <c r="I21" i="1"/>
  <c r="B21" i="1"/>
  <c r="H21" i="1"/>
  <c r="Q19" i="1"/>
  <c r="AB19" i="1"/>
  <c r="W19" i="1"/>
  <c r="AB16" i="1"/>
  <c r="Q16" i="1"/>
  <c r="W16" i="1"/>
  <c r="I14" i="1"/>
  <c r="H14" i="1"/>
  <c r="B14" i="1"/>
  <c r="B10" i="1"/>
  <c r="H10" i="1"/>
  <c r="I10" i="1"/>
  <c r="R9" i="1"/>
  <c r="U9" i="1"/>
  <c r="T9" i="1"/>
  <c r="T10" i="1" s="1"/>
  <c r="T11" i="1" s="1"/>
  <c r="T12" i="1" s="1"/>
  <c r="T13" i="1" s="1"/>
  <c r="T14" i="1" s="1"/>
  <c r="T15" i="1" s="1"/>
  <c r="T16" i="1" s="1"/>
  <c r="T17" i="1" s="1"/>
  <c r="T18" i="1" s="1"/>
  <c r="T19" i="1" s="1"/>
  <c r="T20" i="1" s="1"/>
  <c r="T21" i="1" s="1"/>
  <c r="T22" i="1" s="1"/>
  <c r="T23" i="1" s="1"/>
  <c r="T24" i="1" s="1"/>
  <c r="T25" i="1" s="1"/>
  <c r="T26" i="1" s="1"/>
  <c r="T27" i="1" s="1"/>
  <c r="T28" i="1" s="1"/>
  <c r="T29" i="1" s="1"/>
  <c r="T30" i="1" s="1"/>
  <c r="T31" i="1" s="1"/>
  <c r="T32" i="1" s="1"/>
  <c r="T33" i="1" s="1"/>
  <c r="T34" i="1" s="1"/>
  <c r="T35" i="1" s="1"/>
  <c r="T36" i="1" s="1"/>
  <c r="T37" i="1" s="1"/>
  <c r="T38" i="1" s="1"/>
  <c r="T39" i="1" s="1"/>
  <c r="T40" i="1" s="1"/>
  <c r="T41" i="1" s="1"/>
  <c r="T42" i="1" s="1"/>
  <c r="T43" i="1" s="1"/>
  <c r="T44" i="1" s="1"/>
  <c r="T45" i="1" s="1"/>
  <c r="T46" i="1" s="1"/>
  <c r="T47" i="1" s="1"/>
  <c r="T48" i="1" s="1"/>
  <c r="T49" i="1" s="1"/>
  <c r="T50" i="1" s="1"/>
  <c r="T51" i="1" s="1"/>
  <c r="T52" i="1" s="1"/>
  <c r="T53" i="1" s="1"/>
  <c r="T54" i="1" s="1"/>
  <c r="T55" i="1" s="1"/>
  <c r="T56" i="1" s="1"/>
  <c r="T57" i="1" s="1"/>
  <c r="T58" i="1" s="1"/>
  <c r="T59" i="1" s="1"/>
  <c r="T60" i="1" s="1"/>
  <c r="T61" i="1" s="1"/>
  <c r="T62" i="1" s="1"/>
  <c r="T63" i="1" s="1"/>
  <c r="T64" i="1" s="1"/>
  <c r="T65" i="1" s="1"/>
  <c r="T66" i="1" s="1"/>
  <c r="T67" i="1" s="1"/>
  <c r="T68" i="1" s="1"/>
  <c r="T69" i="1" s="1"/>
  <c r="T70" i="1" s="1"/>
  <c r="T71" i="1" s="1"/>
  <c r="T72" i="1" s="1"/>
  <c r="T73" i="1" s="1"/>
  <c r="T74" i="1" s="1"/>
  <c r="T75" i="1" s="1"/>
  <c r="T76" i="1" s="1"/>
  <c r="T77" i="1" s="1"/>
  <c r="T78" i="1" s="1"/>
  <c r="T79" i="1" s="1"/>
  <c r="T80" i="1" s="1"/>
  <c r="T81" i="1" s="1"/>
  <c r="T82" i="1" s="1"/>
  <c r="T83" i="1" s="1"/>
  <c r="T84" i="1" s="1"/>
  <c r="T85" i="1" s="1"/>
  <c r="T86" i="1" s="1"/>
  <c r="T87" i="1" s="1"/>
  <c r="T88" i="1" s="1"/>
  <c r="T89" i="1" s="1"/>
  <c r="T90" i="1" s="1"/>
  <c r="T91" i="1" s="1"/>
  <c r="T92" i="1" s="1"/>
  <c r="T93" i="1" s="1"/>
  <c r="T94" i="1" s="1"/>
  <c r="T95" i="1" s="1"/>
  <c r="T96" i="1" s="1"/>
  <c r="T97" i="1" s="1"/>
  <c r="S9" i="1"/>
  <c r="S10" i="1" s="1"/>
  <c r="S11" i="1" s="1"/>
  <c r="S12" i="1" s="1"/>
  <c r="S13" i="1" s="1"/>
  <c r="S14" i="1" s="1"/>
  <c r="S15" i="1" s="1"/>
  <c r="S16" i="1" s="1"/>
  <c r="S17" i="1" s="1"/>
  <c r="S18" i="1" s="1"/>
  <c r="S19" i="1" s="1"/>
  <c r="S20" i="1" s="1"/>
  <c r="S21" i="1" s="1"/>
  <c r="S22" i="1" s="1"/>
  <c r="S23" i="1" s="1"/>
  <c r="S24" i="1" s="1"/>
  <c r="S25" i="1" s="1"/>
  <c r="S26" i="1" s="1"/>
  <c r="S27" i="1" s="1"/>
  <c r="S28" i="1" s="1"/>
  <c r="S29" i="1" s="1"/>
  <c r="S30" i="1" s="1"/>
  <c r="S31" i="1" s="1"/>
  <c r="S32" i="1" s="1"/>
  <c r="S33" i="1" s="1"/>
  <c r="S34" i="1" s="1"/>
  <c r="S35" i="1" s="1"/>
  <c r="S36" i="1" s="1"/>
  <c r="S37" i="1" s="1"/>
  <c r="S38" i="1" s="1"/>
  <c r="S39" i="1" s="1"/>
  <c r="S40" i="1" s="1"/>
  <c r="S41" i="1" s="1"/>
  <c r="S42" i="1" s="1"/>
  <c r="S43" i="1" s="1"/>
  <c r="S44" i="1" s="1"/>
  <c r="S45" i="1" s="1"/>
  <c r="S46" i="1" s="1"/>
  <c r="S47" i="1" s="1"/>
  <c r="S48" i="1" s="1"/>
  <c r="S49" i="1" s="1"/>
  <c r="S50" i="1" s="1"/>
  <c r="S51" i="1" s="1"/>
  <c r="S52" i="1" s="1"/>
  <c r="S53" i="1" s="1"/>
  <c r="S54" i="1" s="1"/>
  <c r="S55" i="1" s="1"/>
  <c r="S56" i="1" s="1"/>
  <c r="S57" i="1" s="1"/>
  <c r="S58" i="1" s="1"/>
  <c r="S59" i="1" s="1"/>
  <c r="S60" i="1" s="1"/>
  <c r="S61" i="1" s="1"/>
  <c r="S62" i="1" s="1"/>
  <c r="S63" i="1" s="1"/>
  <c r="S64" i="1" s="1"/>
  <c r="S65" i="1" s="1"/>
  <c r="S66" i="1" s="1"/>
  <c r="S67" i="1" s="1"/>
  <c r="S68" i="1" s="1"/>
  <c r="S69" i="1" s="1"/>
  <c r="S70" i="1" s="1"/>
  <c r="S71" i="1" s="1"/>
  <c r="S72" i="1" s="1"/>
  <c r="S73" i="1" s="1"/>
  <c r="S74" i="1" s="1"/>
  <c r="S75" i="1" s="1"/>
  <c r="S76" i="1" s="1"/>
  <c r="S77" i="1" s="1"/>
  <c r="S78" i="1" s="1"/>
  <c r="S79" i="1" s="1"/>
  <c r="S80" i="1" s="1"/>
  <c r="S81" i="1" s="1"/>
  <c r="S82" i="1" s="1"/>
  <c r="S83" i="1" s="1"/>
  <c r="S84" i="1" s="1"/>
  <c r="S85" i="1" s="1"/>
  <c r="S86" i="1" s="1"/>
  <c r="S87" i="1" s="1"/>
  <c r="S88" i="1" s="1"/>
  <c r="S89" i="1" s="1"/>
  <c r="S90" i="1" s="1"/>
  <c r="S91" i="1" s="1"/>
  <c r="S92" i="1" s="1"/>
  <c r="S93" i="1" s="1"/>
  <c r="S94" i="1" s="1"/>
  <c r="S95" i="1" s="1"/>
  <c r="S96" i="1" s="1"/>
  <c r="S97" i="1" s="1"/>
  <c r="S98" i="1" s="1"/>
  <c r="I12" i="1"/>
  <c r="H12" i="1"/>
  <c r="B12" i="1"/>
  <c r="I11" i="1"/>
  <c r="H11" i="1"/>
  <c r="B11" i="1"/>
  <c r="U10" i="1"/>
  <c r="U11" i="1" s="1"/>
  <c r="U12" i="1" s="1"/>
  <c r="U13" i="1" s="1"/>
  <c r="U14" i="1" s="1"/>
  <c r="U15" i="1" s="1"/>
  <c r="U16" i="1" s="1"/>
  <c r="U17" i="1" s="1"/>
  <c r="U18" i="1" s="1"/>
  <c r="U19" i="1" s="1"/>
  <c r="U20" i="1" s="1"/>
  <c r="U21" i="1" s="1"/>
  <c r="U22" i="1" s="1"/>
  <c r="U23" i="1" s="1"/>
  <c r="U24" i="1" s="1"/>
  <c r="U25" i="1" s="1"/>
  <c r="U26" i="1" s="1"/>
  <c r="U27" i="1" s="1"/>
  <c r="U28" i="1" s="1"/>
  <c r="U29" i="1" s="1"/>
  <c r="U30" i="1" s="1"/>
  <c r="U31" i="1" s="1"/>
  <c r="U32" i="1" s="1"/>
  <c r="U33" i="1" s="1"/>
  <c r="U34" i="1" s="1"/>
  <c r="U35" i="1" s="1"/>
  <c r="U36" i="1" s="1"/>
  <c r="U37" i="1" s="1"/>
  <c r="U38" i="1" s="1"/>
  <c r="U39" i="1" s="1"/>
  <c r="U40" i="1" s="1"/>
  <c r="U41" i="1" s="1"/>
  <c r="U42" i="1" s="1"/>
  <c r="U43" i="1" s="1"/>
  <c r="U44" i="1" s="1"/>
  <c r="U45" i="1" s="1"/>
  <c r="U46" i="1" s="1"/>
  <c r="U47" i="1" s="1"/>
  <c r="U48" i="1" s="1"/>
  <c r="U49" i="1" s="1"/>
  <c r="U50" i="1" s="1"/>
  <c r="U51" i="1" s="1"/>
  <c r="U52" i="1" s="1"/>
  <c r="U53" i="1" s="1"/>
  <c r="U54" i="1" s="1"/>
  <c r="U55" i="1" s="1"/>
  <c r="U56" i="1" s="1"/>
  <c r="U57" i="1" s="1"/>
  <c r="U58" i="1" s="1"/>
  <c r="U59" i="1" s="1"/>
  <c r="U60" i="1" s="1"/>
  <c r="U61" i="1" s="1"/>
  <c r="U62" i="1" s="1"/>
  <c r="U63" i="1" s="1"/>
  <c r="U64" i="1" s="1"/>
  <c r="U65" i="1" s="1"/>
  <c r="U66" i="1" s="1"/>
  <c r="U67" i="1" s="1"/>
  <c r="U68" i="1" s="1"/>
  <c r="U69" i="1" s="1"/>
  <c r="U70" i="1" s="1"/>
  <c r="U71" i="1" s="1"/>
  <c r="U72" i="1" s="1"/>
  <c r="U73" i="1" s="1"/>
  <c r="U74" i="1" s="1"/>
  <c r="U75" i="1" s="1"/>
  <c r="U76" i="1" s="1"/>
  <c r="U77" i="1" s="1"/>
  <c r="U78" i="1" s="1"/>
  <c r="U79" i="1" s="1"/>
  <c r="U80" i="1" s="1"/>
  <c r="U81" i="1" s="1"/>
  <c r="U82" i="1" s="1"/>
  <c r="U83" i="1" s="1"/>
  <c r="U84" i="1" s="1"/>
  <c r="U85" i="1" s="1"/>
  <c r="U86" i="1" s="1"/>
  <c r="U87" i="1" s="1"/>
  <c r="U88" i="1" s="1"/>
  <c r="U89" i="1" s="1"/>
  <c r="U90" i="1" s="1"/>
  <c r="U91" i="1" s="1"/>
  <c r="U92" i="1" s="1"/>
  <c r="U93" i="1" s="1"/>
  <c r="U94" i="1" s="1"/>
  <c r="U95" i="1" s="1"/>
  <c r="U96" i="1" s="1"/>
  <c r="U97" i="1" s="1"/>
  <c r="R10" i="1"/>
  <c r="R11" i="1" s="1"/>
  <c r="R12" i="1" s="1"/>
  <c r="R13" i="1" s="1"/>
  <c r="R14" i="1" s="1"/>
  <c r="R15" i="1" s="1"/>
  <c r="R16" i="1" s="1"/>
  <c r="R17" i="1" s="1"/>
  <c r="R18" i="1" s="1"/>
  <c r="R19" i="1" s="1"/>
  <c r="R20" i="1" s="1"/>
  <c r="R21" i="1" s="1"/>
  <c r="R22" i="1" s="1"/>
  <c r="R23" i="1" s="1"/>
  <c r="R24" i="1" s="1"/>
  <c r="R25" i="1" s="1"/>
  <c r="R26" i="1" s="1"/>
  <c r="R27" i="1" s="1"/>
  <c r="R28" i="1" s="1"/>
  <c r="R29" i="1" s="1"/>
  <c r="R30" i="1" s="1"/>
  <c r="R31" i="1" s="1"/>
  <c r="R32" i="1" s="1"/>
  <c r="R33" i="1" s="1"/>
  <c r="R34" i="1" s="1"/>
  <c r="R35" i="1" s="1"/>
  <c r="R36" i="1" s="1"/>
  <c r="R37" i="1" s="1"/>
  <c r="R38" i="1" s="1"/>
  <c r="R39" i="1" s="1"/>
  <c r="R40" i="1" s="1"/>
  <c r="R41" i="1" s="1"/>
  <c r="R42" i="1" s="1"/>
  <c r="R43" i="1" s="1"/>
  <c r="R44" i="1" s="1"/>
  <c r="R45" i="1" s="1"/>
  <c r="R46" i="1" s="1"/>
  <c r="R47" i="1" s="1"/>
  <c r="R48" i="1" s="1"/>
  <c r="R49" i="1" s="1"/>
  <c r="R50" i="1" s="1"/>
  <c r="R51" i="1" s="1"/>
  <c r="R52" i="1" s="1"/>
  <c r="R53" i="1" s="1"/>
  <c r="R54" i="1" s="1"/>
  <c r="R55" i="1" s="1"/>
  <c r="R56" i="1" s="1"/>
  <c r="R57" i="1" s="1"/>
  <c r="R58" i="1" s="1"/>
  <c r="R59" i="1" s="1"/>
  <c r="R60" i="1" s="1"/>
  <c r="R61" i="1" s="1"/>
  <c r="R62" i="1" s="1"/>
  <c r="R63" i="1" s="1"/>
  <c r="R64" i="1" s="1"/>
  <c r="R65" i="1" s="1"/>
  <c r="R66" i="1" s="1"/>
  <c r="R67" i="1" s="1"/>
  <c r="R68" i="1" s="1"/>
  <c r="R69" i="1" s="1"/>
  <c r="R70" i="1" s="1"/>
  <c r="R71" i="1" s="1"/>
  <c r="R72" i="1" s="1"/>
  <c r="R73" i="1" s="1"/>
  <c r="R74" i="1" s="1"/>
  <c r="R75" i="1" s="1"/>
  <c r="R76" i="1" s="1"/>
  <c r="R77" i="1" s="1"/>
  <c r="R78" i="1" s="1"/>
  <c r="R79" i="1" s="1"/>
  <c r="R80" i="1" s="1"/>
  <c r="R81" i="1" s="1"/>
  <c r="R82" i="1" s="1"/>
  <c r="R83" i="1" s="1"/>
  <c r="R84" i="1" s="1"/>
  <c r="R85" i="1" s="1"/>
  <c r="R86" i="1" s="1"/>
  <c r="R87" i="1" s="1"/>
  <c r="R88" i="1" s="1"/>
  <c r="R89" i="1" s="1"/>
  <c r="R90" i="1" s="1"/>
  <c r="R91" i="1" s="1"/>
  <c r="R92" i="1" s="1"/>
  <c r="R93" i="1" s="1"/>
  <c r="R94" i="1" s="1"/>
  <c r="R95" i="1" s="1"/>
  <c r="R96" i="1" s="1"/>
  <c r="R97" i="1" s="1"/>
  <c r="AB98" i="1"/>
  <c r="Q98" i="1"/>
  <c r="W98" i="1"/>
  <c r="Q96" i="1"/>
  <c r="W96" i="1"/>
  <c r="AB96" i="1"/>
  <c r="Q94" i="1"/>
  <c r="W94" i="1"/>
  <c r="AB94" i="1"/>
  <c r="W93" i="1"/>
  <c r="Q93" i="1"/>
  <c r="AB93" i="1"/>
  <c r="AB92" i="1"/>
  <c r="Q92" i="1"/>
  <c r="W92" i="1"/>
  <c r="H90" i="1"/>
  <c r="B90" i="1"/>
  <c r="I90" i="1"/>
  <c r="H88" i="1"/>
  <c r="I88" i="1"/>
  <c r="B88" i="1"/>
  <c r="AB86" i="1"/>
  <c r="W86" i="1"/>
  <c r="Q86" i="1"/>
  <c r="B80" i="1"/>
  <c r="H80" i="1"/>
  <c r="I80" i="1"/>
  <c r="AB78" i="1"/>
  <c r="W78" i="1"/>
  <c r="Q78" i="1"/>
  <c r="Q76" i="1"/>
  <c r="W76" i="1"/>
  <c r="AB76" i="1"/>
  <c r="I73" i="1"/>
  <c r="B73" i="1"/>
  <c r="H73" i="1"/>
  <c r="H72" i="1"/>
  <c r="B72" i="1"/>
  <c r="I72" i="1"/>
  <c r="H70" i="1"/>
  <c r="B70" i="1"/>
  <c r="I70" i="1"/>
  <c r="B68" i="1"/>
  <c r="I68" i="1"/>
  <c r="H68" i="1"/>
  <c r="Q65" i="1"/>
  <c r="AB65" i="1"/>
  <c r="W65" i="1"/>
  <c r="Q61" i="1"/>
  <c r="W61" i="1"/>
  <c r="AB61" i="1"/>
  <c r="I57" i="1"/>
  <c r="H57" i="1"/>
  <c r="B57" i="1"/>
  <c r="AB54" i="1"/>
  <c r="Q54" i="1"/>
  <c r="W54" i="1"/>
  <c r="W53" i="1"/>
  <c r="AB53" i="1"/>
  <c r="Q53" i="1"/>
  <c r="Q50" i="1"/>
  <c r="W50" i="1"/>
  <c r="AB50" i="1"/>
  <c r="AB48" i="1"/>
  <c r="Q48" i="1"/>
  <c r="AB42" i="1"/>
  <c r="Q42" i="1"/>
  <c r="I41" i="1"/>
  <c r="H41" i="1"/>
  <c r="B41" i="1"/>
  <c r="H40" i="1"/>
  <c r="B40" i="1"/>
  <c r="I40" i="1"/>
  <c r="I38" i="1"/>
  <c r="H38" i="1"/>
  <c r="B38" i="1"/>
  <c r="I37" i="1"/>
  <c r="B37" i="1"/>
  <c r="H37" i="1"/>
  <c r="AB34" i="1"/>
  <c r="W34" i="1"/>
  <c r="Q34" i="1"/>
  <c r="H30" i="1"/>
  <c r="I30" i="1"/>
  <c r="B30" i="1"/>
  <c r="AB29" i="1"/>
  <c r="Q29" i="1"/>
  <c r="W29" i="1"/>
  <c r="B28" i="1"/>
  <c r="I28" i="1"/>
  <c r="H28" i="1"/>
  <c r="AB26" i="1"/>
  <c r="W26" i="1"/>
  <c r="Q26" i="1"/>
  <c r="Q24" i="1"/>
  <c r="AB24" i="1"/>
  <c r="W24" i="1"/>
  <c r="B20" i="1"/>
  <c r="I20" i="1"/>
  <c r="H20" i="1"/>
  <c r="W17" i="1"/>
  <c r="AB17" i="1"/>
  <c r="Q17" i="1"/>
  <c r="I16" i="1"/>
  <c r="B16" i="1"/>
  <c r="H16" i="1"/>
  <c r="Q11" i="1"/>
  <c r="AB11" i="1"/>
  <c r="W11" i="1"/>
  <c r="AB14" i="1"/>
  <c r="W14" i="1"/>
  <c r="Q14" i="1"/>
  <c r="AB95" i="1"/>
  <c r="W95" i="1"/>
  <c r="Q95" i="1"/>
  <c r="AB90" i="1"/>
  <c r="W90" i="1"/>
  <c r="W91" i="1" s="1"/>
  <c r="Q90" i="1"/>
  <c r="H84" i="1"/>
  <c r="B84" i="1"/>
  <c r="I84" i="1"/>
  <c r="W82" i="1"/>
  <c r="AB82" i="1"/>
  <c r="Q82" i="1"/>
  <c r="AB75" i="1"/>
  <c r="Q75" i="1"/>
  <c r="W75" i="1"/>
  <c r="AB70" i="1"/>
  <c r="Q70" i="1"/>
  <c r="W70" i="1"/>
  <c r="W64" i="1"/>
  <c r="Q64" i="1"/>
  <c r="AB64" i="1"/>
  <c r="W62" i="1"/>
  <c r="AB62" i="1"/>
  <c r="Q62" i="1"/>
  <c r="B56" i="1"/>
  <c r="I56" i="1"/>
  <c r="H56" i="1"/>
  <c r="H54" i="1"/>
  <c r="I54" i="1"/>
  <c r="B54" i="1"/>
  <c r="I51" i="1"/>
  <c r="H51" i="1"/>
  <c r="B51" i="1"/>
  <c r="Q46" i="1"/>
  <c r="AB46" i="1"/>
  <c r="W46" i="1"/>
  <c r="B43" i="1"/>
  <c r="H43" i="1"/>
  <c r="I43" i="1"/>
  <c r="AB40" i="1"/>
  <c r="W40" i="1"/>
  <c r="Q40" i="1"/>
  <c r="H39" i="1"/>
  <c r="B39" i="1"/>
  <c r="I39" i="1"/>
  <c r="H36" i="1"/>
  <c r="B36" i="1"/>
  <c r="I36" i="1"/>
  <c r="H34" i="1"/>
  <c r="I34" i="1"/>
  <c r="B34" i="1"/>
  <c r="Q30" i="1"/>
  <c r="W30" i="1"/>
  <c r="AB30" i="1"/>
  <c r="H27" i="1"/>
  <c r="B27" i="1"/>
  <c r="I27" i="1"/>
  <c r="I24" i="1"/>
  <c r="H24" i="1"/>
  <c r="B24" i="1"/>
  <c r="H22" i="1"/>
  <c r="I22" i="1"/>
  <c r="B22" i="1"/>
  <c r="Q20" i="1"/>
  <c r="W20" i="1"/>
  <c r="AB20" i="1"/>
  <c r="B15" i="1"/>
  <c r="I15" i="1"/>
  <c r="H15" i="1"/>
  <c r="Q10" i="1"/>
  <c r="W10" i="1"/>
  <c r="AB10" i="1"/>
  <c r="AB99" i="1"/>
  <c r="W99" i="1"/>
  <c r="Q99" i="1"/>
  <c r="A101" i="1"/>
  <c r="E100" i="1"/>
  <c r="F100" i="1"/>
  <c r="C100" i="1"/>
  <c r="U98" i="1" s="1"/>
  <c r="D100" i="1"/>
  <c r="Q97" i="1"/>
  <c r="W97" i="1"/>
  <c r="AB97" i="1"/>
  <c r="B95" i="1"/>
  <c r="H95" i="1"/>
  <c r="I95" i="1"/>
  <c r="I92" i="1"/>
  <c r="B92" i="1"/>
  <c r="H92" i="1"/>
  <c r="Q89" i="1"/>
  <c r="AB89" i="1"/>
  <c r="W89" i="1"/>
  <c r="B87" i="1"/>
  <c r="I87" i="1"/>
  <c r="H87" i="1"/>
  <c r="W84" i="1"/>
  <c r="AB84" i="1"/>
  <c r="Q84" i="1"/>
  <c r="H81" i="1"/>
  <c r="I81" i="1"/>
  <c r="B81" i="1"/>
  <c r="B79" i="1"/>
  <c r="H79" i="1"/>
  <c r="I79" i="1"/>
  <c r="B76" i="1"/>
  <c r="I76" i="1"/>
  <c r="H76" i="1"/>
  <c r="Q72" i="1"/>
  <c r="AB72" i="1"/>
  <c r="W72" i="1"/>
  <c r="B69" i="1"/>
  <c r="H69" i="1"/>
  <c r="I69" i="1"/>
  <c r="I67" i="1"/>
  <c r="H67" i="1"/>
  <c r="B67" i="1"/>
  <c r="H64" i="1"/>
  <c r="B64" i="1"/>
  <c r="I64" i="1"/>
  <c r="H61" i="1"/>
  <c r="B61" i="1"/>
  <c r="I61" i="1"/>
  <c r="B55" i="1"/>
  <c r="I55" i="1"/>
  <c r="H55" i="1"/>
  <c r="H52" i="1"/>
  <c r="I52" i="1"/>
  <c r="B52" i="1"/>
  <c r="B49" i="1"/>
  <c r="I49" i="1"/>
  <c r="H49" i="1"/>
  <c r="I44" i="1"/>
  <c r="B44" i="1"/>
  <c r="H44" i="1"/>
  <c r="Q37" i="1"/>
  <c r="AB37" i="1"/>
  <c r="W37" i="1"/>
  <c r="W38" i="1" s="1"/>
  <c r="I35" i="1"/>
  <c r="B35" i="1"/>
  <c r="H35" i="1"/>
  <c r="B32" i="1"/>
  <c r="H32" i="1"/>
  <c r="I32" i="1"/>
  <c r="Q25" i="1"/>
  <c r="W25" i="1"/>
  <c r="AB25" i="1"/>
  <c r="I17" i="1"/>
  <c r="B17" i="1"/>
  <c r="H17" i="1"/>
  <c r="B98" i="1"/>
  <c r="H98" i="1"/>
  <c r="I98" i="1"/>
  <c r="H97" i="1"/>
  <c r="I97" i="1"/>
  <c r="B97" i="1"/>
  <c r="I94" i="1"/>
  <c r="H94" i="1"/>
  <c r="B94" i="1"/>
  <c r="I93" i="1"/>
  <c r="H93" i="1"/>
  <c r="B93" i="1"/>
  <c r="H89" i="1"/>
  <c r="B89" i="1"/>
  <c r="I89" i="1"/>
  <c r="AB87" i="1"/>
  <c r="W87" i="1"/>
  <c r="Q87" i="1"/>
  <c r="Q85" i="1"/>
  <c r="AB85" i="1"/>
  <c r="W85" i="1"/>
  <c r="AB83" i="1"/>
  <c r="W83" i="1"/>
  <c r="Q83" i="1"/>
  <c r="H82" i="1"/>
  <c r="B82" i="1"/>
  <c r="I82" i="1"/>
  <c r="Q81" i="1"/>
  <c r="W81" i="1"/>
  <c r="AB81" i="1"/>
  <c r="Q79" i="1"/>
  <c r="AB79" i="1"/>
  <c r="W79" i="1"/>
  <c r="I78" i="1"/>
  <c r="B78" i="1"/>
  <c r="H78" i="1"/>
  <c r="I77" i="1"/>
  <c r="B77" i="1"/>
  <c r="H77" i="1"/>
  <c r="I75" i="1"/>
  <c r="B75" i="1"/>
  <c r="H75" i="1"/>
  <c r="AB74" i="1"/>
  <c r="Q74" i="1"/>
  <c r="W74" i="1"/>
  <c r="AB73" i="1"/>
  <c r="Q73" i="1"/>
  <c r="W73" i="1"/>
  <c r="Q69" i="1"/>
  <c r="AB69" i="1"/>
  <c r="Q67" i="1"/>
  <c r="W67" i="1"/>
  <c r="AB67" i="1"/>
  <c r="AB66" i="1"/>
  <c r="W66" i="1"/>
  <c r="Q66" i="1"/>
  <c r="I65" i="1"/>
  <c r="B65" i="1"/>
  <c r="H65" i="1"/>
  <c r="AB63" i="1"/>
  <c r="W63" i="1"/>
  <c r="Q63" i="1"/>
  <c r="I62" i="1"/>
  <c r="B62" i="1"/>
  <c r="H62" i="1"/>
  <c r="H59" i="1"/>
  <c r="B59" i="1"/>
  <c r="I59" i="1"/>
  <c r="AB58" i="1"/>
  <c r="W58" i="1"/>
  <c r="Q58" i="1"/>
  <c r="AB57" i="1"/>
  <c r="W57" i="1"/>
  <c r="Q57" i="1"/>
  <c r="I53" i="1"/>
  <c r="B53" i="1"/>
  <c r="H53" i="1"/>
  <c r="AB49" i="1"/>
  <c r="W49" i="1"/>
  <c r="Q49" i="1"/>
  <c r="W47" i="1"/>
  <c r="W48" i="1" s="1"/>
  <c r="Q47" i="1"/>
  <c r="AB47" i="1"/>
  <c r="B46" i="1"/>
  <c r="H46" i="1"/>
  <c r="I46" i="1"/>
  <c r="W45" i="1"/>
  <c r="AB45" i="1"/>
  <c r="Q45" i="1"/>
  <c r="I42" i="1"/>
  <c r="B42" i="1"/>
  <c r="H42" i="1"/>
  <c r="AB41" i="1"/>
  <c r="Q41" i="1"/>
  <c r="W41" i="1"/>
  <c r="W42" i="1" s="1"/>
  <c r="AB39" i="1"/>
  <c r="W39" i="1"/>
  <c r="Q39" i="1"/>
  <c r="Q35" i="1"/>
  <c r="AB35" i="1"/>
  <c r="W35" i="1"/>
  <c r="B33" i="1"/>
  <c r="I33" i="1"/>
  <c r="H33" i="1"/>
  <c r="H29" i="1"/>
  <c r="I29" i="1"/>
  <c r="B29" i="1"/>
  <c r="AB27" i="1"/>
  <c r="W27" i="1"/>
  <c r="Q27" i="1"/>
  <c r="B25" i="1"/>
  <c r="I25" i="1"/>
  <c r="H25" i="1"/>
  <c r="AB23" i="1"/>
  <c r="W23" i="1"/>
  <c r="Q23" i="1"/>
  <c r="AB22" i="1"/>
  <c r="W22" i="1"/>
  <c r="Q22" i="1"/>
  <c r="AB21" i="1"/>
  <c r="Q21" i="1"/>
  <c r="W21" i="1"/>
  <c r="I19" i="1"/>
  <c r="H19" i="1"/>
  <c r="B19" i="1"/>
  <c r="H18" i="1"/>
  <c r="I18" i="1"/>
  <c r="B18" i="1"/>
  <c r="B9" i="1"/>
  <c r="I9" i="1"/>
  <c r="H9" i="1"/>
  <c r="I13" i="1"/>
  <c r="H13" i="1"/>
  <c r="B13" i="1"/>
  <c r="AB13" i="1"/>
  <c r="Q13" i="1"/>
  <c r="W13" i="1"/>
  <c r="W12" i="1"/>
  <c r="AB12" i="1"/>
  <c r="Q12" i="1"/>
  <c r="AB15" i="1"/>
  <c r="Q15" i="1"/>
  <c r="W15" i="1"/>
  <c r="A102" i="1" l="1"/>
  <c r="F101" i="1"/>
  <c r="D101" i="1"/>
  <c r="E101" i="1"/>
  <c r="C101" i="1"/>
  <c r="T98" i="1"/>
  <c r="AA11" i="1"/>
  <c r="AA12" i="1" s="1"/>
  <c r="AA13" i="1" s="1"/>
  <c r="AA14" i="1" s="1"/>
  <c r="AA15" i="1" s="1"/>
  <c r="AA16" i="1" s="1"/>
  <c r="AA17" i="1" s="1"/>
  <c r="AA18" i="1" s="1"/>
  <c r="AA19" i="1" s="1"/>
  <c r="AA20" i="1" s="1"/>
  <c r="AA21" i="1" s="1"/>
  <c r="AA22" i="1" s="1"/>
  <c r="AA23" i="1" s="1"/>
  <c r="AA24" i="1" s="1"/>
  <c r="AA25" i="1" s="1"/>
  <c r="AA26" i="1" s="1"/>
  <c r="AA27" i="1" s="1"/>
  <c r="AA28" i="1" s="1"/>
  <c r="AA29" i="1" s="1"/>
  <c r="AA30" i="1" s="1"/>
  <c r="AA31" i="1" s="1"/>
  <c r="AA32" i="1" s="1"/>
  <c r="AA33" i="1" s="1"/>
  <c r="AA34" i="1" s="1"/>
  <c r="AA35" i="1" s="1"/>
  <c r="AA36" i="1" s="1"/>
  <c r="AA37" i="1" s="1"/>
  <c r="AA38" i="1" s="1"/>
  <c r="AA39" i="1" s="1"/>
  <c r="AA40" i="1" s="1"/>
  <c r="AA41" i="1" s="1"/>
  <c r="AA42" i="1" s="1"/>
  <c r="AA43" i="1" s="1"/>
  <c r="AA44" i="1" s="1"/>
  <c r="AA45" i="1" s="1"/>
  <c r="AA46" i="1" s="1"/>
  <c r="AA47" i="1" s="1"/>
  <c r="AA48" i="1" s="1"/>
  <c r="AA49" i="1" s="1"/>
  <c r="AA50" i="1" s="1"/>
  <c r="AA51" i="1" s="1"/>
  <c r="AA52" i="1" s="1"/>
  <c r="AA53" i="1" s="1"/>
  <c r="AA54" i="1" s="1"/>
  <c r="AA55" i="1" s="1"/>
  <c r="AA56" i="1" s="1"/>
  <c r="AA57" i="1" s="1"/>
  <c r="AA58" i="1" s="1"/>
  <c r="AA59" i="1" s="1"/>
  <c r="AA60" i="1" s="1"/>
  <c r="AA61" i="1" s="1"/>
  <c r="AA62" i="1" s="1"/>
  <c r="AA63" i="1" s="1"/>
  <c r="AA64" i="1" s="1"/>
  <c r="AA65" i="1" s="1"/>
  <c r="AA66" i="1" s="1"/>
  <c r="AA67" i="1" s="1"/>
  <c r="AA68" i="1" s="1"/>
  <c r="AA69" i="1" s="1"/>
  <c r="AA70" i="1" s="1"/>
  <c r="AA71" i="1" s="1"/>
  <c r="AA72" i="1" s="1"/>
  <c r="AA73" i="1" s="1"/>
  <c r="AA74" i="1" s="1"/>
  <c r="AA75" i="1" s="1"/>
  <c r="AA76" i="1" s="1"/>
  <c r="AA77" i="1" s="1"/>
  <c r="AA78" i="1" s="1"/>
  <c r="AA79" i="1" s="1"/>
  <c r="AA80" i="1" s="1"/>
  <c r="AA81" i="1" s="1"/>
  <c r="AA82" i="1" s="1"/>
  <c r="AA83" i="1" s="1"/>
  <c r="AA84" i="1" s="1"/>
  <c r="AA85" i="1" s="1"/>
  <c r="AA86" i="1" s="1"/>
  <c r="AA87" i="1" s="1"/>
  <c r="AA88" i="1" s="1"/>
  <c r="AA89" i="1" s="1"/>
  <c r="AA90" i="1" s="1"/>
  <c r="AA91" i="1" s="1"/>
  <c r="AA92" i="1" s="1"/>
  <c r="AA93" i="1" s="1"/>
  <c r="AA94" i="1" s="1"/>
  <c r="AA95" i="1" s="1"/>
  <c r="AA96" i="1" s="1"/>
  <c r="AA97" i="1" s="1"/>
  <c r="AA98" i="1" s="1"/>
  <c r="AA99" i="1" s="1"/>
  <c r="AA100" i="1" s="1"/>
  <c r="Q100" i="1"/>
  <c r="W100" i="1"/>
  <c r="AB100" i="1"/>
  <c r="H100" i="1"/>
  <c r="I100" i="1"/>
  <c r="B100" i="1"/>
  <c r="R98" i="1"/>
  <c r="AA101" i="1" l="1"/>
  <c r="W101" i="1"/>
  <c r="AB101" i="1"/>
  <c r="Q101" i="1"/>
  <c r="B101" i="1"/>
  <c r="H101" i="1"/>
  <c r="I101" i="1"/>
  <c r="U99" i="1"/>
  <c r="T99" i="1"/>
  <c r="R99" i="1"/>
  <c r="S99" i="1"/>
  <c r="A103" i="1"/>
  <c r="D102" i="1"/>
  <c r="F102" i="1"/>
  <c r="E102" i="1"/>
  <c r="C102" i="1"/>
  <c r="U100" i="1"/>
  <c r="Q102" i="1" l="1"/>
  <c r="AB102" i="1"/>
  <c r="W102" i="1"/>
  <c r="T100" i="1"/>
  <c r="H102" i="1"/>
  <c r="I102" i="1"/>
  <c r="B102" i="1"/>
  <c r="S100" i="1"/>
  <c r="A104" i="1"/>
  <c r="D103" i="1"/>
  <c r="F103" i="1"/>
  <c r="C103" i="1"/>
  <c r="E103" i="1"/>
  <c r="R101" i="1"/>
  <c r="AA102" i="1"/>
  <c r="AA103" i="1" s="1"/>
  <c r="S101" i="1"/>
  <c r="R100" i="1"/>
  <c r="W103" i="1" l="1"/>
  <c r="AB103" i="1"/>
  <c r="Q103" i="1"/>
  <c r="A105" i="1"/>
  <c r="C104" i="1"/>
  <c r="E104" i="1"/>
  <c r="F104" i="1"/>
  <c r="D104" i="1"/>
  <c r="I103" i="1"/>
  <c r="H103" i="1"/>
  <c r="B103" i="1"/>
  <c r="U101" i="1"/>
  <c r="U102" i="1"/>
  <c r="T101" i="1"/>
  <c r="I104" i="1" l="1"/>
  <c r="H104" i="1"/>
  <c r="B104" i="1"/>
  <c r="S102" i="1"/>
  <c r="W104" i="1"/>
  <c r="Q104" i="1"/>
  <c r="AB104" i="1"/>
  <c r="AA104" i="1" s="1"/>
  <c r="A106" i="1"/>
  <c r="D105" i="1"/>
  <c r="E105" i="1"/>
  <c r="C105" i="1"/>
  <c r="T103" i="1" s="1"/>
  <c r="F105" i="1"/>
  <c r="S103" i="1"/>
  <c r="T102" i="1"/>
  <c r="R102" i="1"/>
  <c r="R103" i="1" s="1"/>
  <c r="A107" i="1" l="1"/>
  <c r="D106" i="1"/>
  <c r="E106" i="1"/>
  <c r="F106" i="1"/>
  <c r="C106" i="1"/>
  <c r="Q105" i="1"/>
  <c r="W105" i="1"/>
  <c r="AB105" i="1"/>
  <c r="AA105" i="1" s="1"/>
  <c r="H105" i="1"/>
  <c r="B105" i="1"/>
  <c r="I105" i="1"/>
  <c r="U103" i="1"/>
  <c r="U104" i="1" s="1"/>
  <c r="S104" i="1"/>
  <c r="H106" i="1" l="1"/>
  <c r="B106" i="1"/>
  <c r="I106" i="1"/>
  <c r="R104" i="1"/>
  <c r="T104" i="1"/>
  <c r="A108" i="1"/>
  <c r="D107" i="1"/>
  <c r="E107" i="1"/>
  <c r="C107" i="1"/>
  <c r="F107" i="1"/>
  <c r="T105" i="1"/>
  <c r="Q106" i="1"/>
  <c r="W106" i="1"/>
  <c r="AB106" i="1"/>
  <c r="AA106" i="1" s="1"/>
  <c r="AA107" i="1" s="1"/>
  <c r="R105" i="1"/>
  <c r="T106" i="1" l="1"/>
  <c r="A109" i="1"/>
  <c r="D108" i="1"/>
  <c r="C108" i="1"/>
  <c r="F108" i="1"/>
  <c r="E108" i="1"/>
  <c r="I107" i="1"/>
  <c r="H107" i="1"/>
  <c r="B107" i="1"/>
  <c r="U105" i="1"/>
  <c r="S105" i="1"/>
  <c r="S106" i="1" s="1"/>
  <c r="U106" i="1"/>
  <c r="AB107" i="1"/>
  <c r="Q107" i="1"/>
  <c r="W107" i="1"/>
  <c r="Q108" i="1" l="1"/>
  <c r="W108" i="1"/>
  <c r="F109" i="1"/>
  <c r="A110" i="1"/>
  <c r="E109" i="1"/>
  <c r="D109" i="1"/>
  <c r="C109" i="1"/>
  <c r="B108" i="1"/>
  <c r="I108" i="1"/>
  <c r="H108" i="1"/>
  <c r="S107" i="1"/>
  <c r="R106" i="1"/>
  <c r="B109" i="1" l="1"/>
  <c r="H109" i="1"/>
  <c r="I109" i="1"/>
  <c r="T107" i="1"/>
  <c r="U107" i="1"/>
  <c r="Q109" i="1"/>
  <c r="W109" i="1"/>
  <c r="A111" i="1"/>
  <c r="F110" i="1"/>
  <c r="D110" i="1"/>
  <c r="E110" i="1"/>
  <c r="C110" i="1"/>
  <c r="S108" i="1"/>
  <c r="R107" i="1"/>
  <c r="H110" i="1" l="1"/>
  <c r="I110" i="1"/>
  <c r="B110" i="1"/>
  <c r="A112" i="1"/>
  <c r="D111" i="1"/>
  <c r="E111" i="1"/>
  <c r="C111" i="1"/>
  <c r="F111" i="1"/>
  <c r="R108" i="1"/>
  <c r="W110" i="1"/>
  <c r="Q110" i="1"/>
  <c r="U108" i="1"/>
  <c r="T108" i="1"/>
  <c r="U109" i="1"/>
  <c r="I111" i="1" l="1"/>
  <c r="H111" i="1"/>
  <c r="B111" i="1"/>
  <c r="S109" i="1"/>
  <c r="R109" i="1"/>
  <c r="T109" i="1"/>
  <c r="W111" i="1"/>
  <c r="Q111" i="1"/>
  <c r="A113" i="1"/>
  <c r="C112" i="1"/>
  <c r="D112" i="1"/>
  <c r="F112" i="1"/>
  <c r="E112" i="1"/>
  <c r="Q112" i="1" l="1"/>
  <c r="W112" i="1"/>
  <c r="F113" i="1"/>
  <c r="E113" i="1"/>
  <c r="C113" i="1"/>
  <c r="A114" i="1"/>
  <c r="D113" i="1"/>
  <c r="H112" i="1"/>
  <c r="I112" i="1"/>
  <c r="B112" i="1"/>
  <c r="R110" i="1"/>
  <c r="S110" i="1"/>
  <c r="U110" i="1"/>
  <c r="S111" i="1"/>
  <c r="R111" i="1"/>
  <c r="T110" i="1"/>
  <c r="H113" i="1" l="1"/>
  <c r="B113" i="1"/>
  <c r="I113" i="1"/>
  <c r="U111" i="1"/>
  <c r="A115" i="1"/>
  <c r="F114" i="1"/>
  <c r="E114" i="1"/>
  <c r="C114" i="1"/>
  <c r="D114" i="1"/>
  <c r="Q113" i="1"/>
  <c r="W113" i="1"/>
  <c r="T111" i="1"/>
  <c r="U112" i="1" l="1"/>
  <c r="B114" i="1"/>
  <c r="H114" i="1"/>
  <c r="I114" i="1"/>
  <c r="S112" i="1"/>
  <c r="R112" i="1"/>
  <c r="T112" i="1"/>
  <c r="W114" i="1"/>
  <c r="Q114" i="1"/>
  <c r="A116" i="1"/>
  <c r="E115" i="1"/>
  <c r="C115" i="1"/>
  <c r="F115" i="1"/>
  <c r="D115" i="1"/>
  <c r="B115" i="1" l="1"/>
  <c r="I115" i="1"/>
  <c r="H115" i="1"/>
  <c r="S113" i="1"/>
  <c r="T113" i="1"/>
  <c r="W115" i="1"/>
  <c r="Q115" i="1"/>
  <c r="U113" i="1"/>
  <c r="A117" i="1"/>
  <c r="D116" i="1"/>
  <c r="F116" i="1"/>
  <c r="E116" i="1"/>
  <c r="C116" i="1"/>
  <c r="U114" i="1"/>
  <c r="R113" i="1"/>
  <c r="B116" i="1" l="1"/>
  <c r="I116" i="1"/>
  <c r="H116" i="1"/>
  <c r="S114" i="1"/>
  <c r="T114" i="1"/>
  <c r="A118" i="1"/>
  <c r="C117" i="1"/>
  <c r="D117" i="1"/>
  <c r="F117" i="1"/>
  <c r="E117" i="1"/>
  <c r="Q116" i="1"/>
  <c r="W116" i="1"/>
  <c r="R114" i="1"/>
  <c r="R115" i="1" l="1"/>
  <c r="T115" i="1"/>
  <c r="S115" i="1"/>
  <c r="Q117" i="1"/>
  <c r="W117" i="1"/>
  <c r="A119" i="1"/>
  <c r="D118" i="1"/>
  <c r="E118" i="1"/>
  <c r="F118" i="1"/>
  <c r="C118" i="1"/>
  <c r="B117" i="1"/>
  <c r="I117" i="1"/>
  <c r="H117" i="1"/>
  <c r="U115" i="1"/>
  <c r="B118" i="1" l="1"/>
  <c r="I118" i="1"/>
  <c r="H118" i="1"/>
  <c r="S116" i="1"/>
  <c r="Q118" i="1"/>
  <c r="W118" i="1"/>
  <c r="A120" i="1"/>
  <c r="D119" i="1"/>
  <c r="C119" i="1"/>
  <c r="F119" i="1"/>
  <c r="E119" i="1"/>
  <c r="T116" i="1"/>
  <c r="U116" i="1"/>
  <c r="R116" i="1"/>
  <c r="H119" i="1" l="1"/>
  <c r="B119" i="1"/>
  <c r="I119" i="1"/>
  <c r="Q119" i="1"/>
  <c r="W119" i="1"/>
  <c r="A121" i="1"/>
  <c r="C120" i="1"/>
  <c r="E120" i="1"/>
  <c r="D120" i="1"/>
  <c r="F120" i="1"/>
  <c r="U117" i="1"/>
  <c r="S118" i="1"/>
  <c r="T117" i="1"/>
  <c r="R117" i="1"/>
  <c r="S117" i="1"/>
  <c r="Q120" i="1" l="1"/>
  <c r="W120" i="1"/>
  <c r="I120" i="1"/>
  <c r="H120" i="1"/>
  <c r="B120" i="1"/>
  <c r="T118" i="1"/>
  <c r="R118" i="1"/>
  <c r="U118" i="1"/>
  <c r="A122" i="1"/>
  <c r="E121" i="1"/>
  <c r="C121" i="1"/>
  <c r="F121" i="1"/>
  <c r="D121" i="1"/>
  <c r="R119" i="1"/>
  <c r="W121" i="1" l="1"/>
  <c r="Q121" i="1"/>
  <c r="A123" i="1"/>
  <c r="D122" i="1"/>
  <c r="C122" i="1"/>
  <c r="F122" i="1"/>
  <c r="E122" i="1"/>
  <c r="H121" i="1"/>
  <c r="B121" i="1"/>
  <c r="I121" i="1"/>
  <c r="T119" i="1"/>
  <c r="U119" i="1"/>
  <c r="S119" i="1"/>
  <c r="S120" i="1"/>
  <c r="Q122" i="1" l="1"/>
  <c r="W122" i="1"/>
  <c r="A124" i="1"/>
  <c r="D123" i="1"/>
  <c r="E123" i="1"/>
  <c r="C123" i="1"/>
  <c r="F123" i="1"/>
  <c r="B122" i="1"/>
  <c r="H122" i="1"/>
  <c r="I122" i="1"/>
  <c r="U120" i="1"/>
  <c r="R120" i="1"/>
  <c r="T120" i="1"/>
  <c r="A125" i="1" l="1"/>
  <c r="D124" i="1"/>
  <c r="E124" i="1"/>
  <c r="C124" i="1"/>
  <c r="F124" i="1"/>
  <c r="T122" i="1"/>
  <c r="U121" i="1"/>
  <c r="W123" i="1"/>
  <c r="Q123" i="1"/>
  <c r="H123" i="1"/>
  <c r="B123" i="1"/>
  <c r="I123" i="1"/>
  <c r="T121" i="1"/>
  <c r="S121" i="1"/>
  <c r="S122" i="1" s="1"/>
  <c r="R122" i="1"/>
  <c r="R121" i="1"/>
  <c r="Q124" i="1" l="1"/>
  <c r="W124" i="1"/>
  <c r="A126" i="1"/>
  <c r="E125" i="1"/>
  <c r="F125" i="1"/>
  <c r="C125" i="1"/>
  <c r="D125" i="1"/>
  <c r="I124" i="1"/>
  <c r="B124" i="1"/>
  <c r="H124" i="1"/>
  <c r="U122" i="1"/>
  <c r="Q125" i="1" l="1"/>
  <c r="W125" i="1"/>
  <c r="A127" i="1"/>
  <c r="C126" i="1"/>
  <c r="D126" i="1"/>
  <c r="F126" i="1"/>
  <c r="E126" i="1"/>
  <c r="H125" i="1"/>
  <c r="I125" i="1"/>
  <c r="B125" i="1"/>
  <c r="T123" i="1"/>
  <c r="T124" i="1" s="1"/>
  <c r="S123" i="1"/>
  <c r="U123" i="1"/>
  <c r="R123" i="1"/>
  <c r="S124" i="1"/>
  <c r="W126" i="1" l="1"/>
  <c r="Q126" i="1"/>
  <c r="A128" i="1"/>
  <c r="D127" i="1"/>
  <c r="E127" i="1"/>
  <c r="F127" i="1"/>
  <c r="C127" i="1"/>
  <c r="I126" i="1"/>
  <c r="H126" i="1"/>
  <c r="B126" i="1"/>
  <c r="R124" i="1"/>
  <c r="U124" i="1"/>
  <c r="Q127" i="1" l="1"/>
  <c r="W127" i="1"/>
  <c r="I127" i="1"/>
  <c r="H127" i="1"/>
  <c r="B127" i="1"/>
  <c r="U125" i="1"/>
  <c r="T125" i="1"/>
  <c r="A129" i="1"/>
  <c r="D128" i="1"/>
  <c r="F128" i="1"/>
  <c r="C128" i="1"/>
  <c r="T126" i="1" s="1"/>
  <c r="E128" i="1"/>
  <c r="S125" i="1"/>
  <c r="U126" i="1"/>
  <c r="R125" i="1"/>
  <c r="W128" i="1" l="1"/>
  <c r="Q128" i="1"/>
  <c r="D129" i="1"/>
  <c r="C129" i="1"/>
  <c r="F129" i="1"/>
  <c r="A130" i="1"/>
  <c r="E129" i="1"/>
  <c r="H128" i="1"/>
  <c r="B128" i="1"/>
  <c r="I128" i="1"/>
  <c r="S126" i="1"/>
  <c r="R126" i="1"/>
  <c r="Q129" i="1" l="1"/>
  <c r="W129" i="1"/>
  <c r="A131" i="1"/>
  <c r="D130" i="1"/>
  <c r="E130" i="1"/>
  <c r="F130" i="1"/>
  <c r="C130" i="1"/>
  <c r="H129" i="1"/>
  <c r="B129" i="1"/>
  <c r="I129" i="1"/>
  <c r="T127" i="1"/>
  <c r="S127" i="1"/>
  <c r="R127" i="1"/>
  <c r="U127" i="1"/>
  <c r="W130" i="1" l="1"/>
  <c r="Q130" i="1"/>
  <c r="H130" i="1"/>
  <c r="I130" i="1"/>
  <c r="B130" i="1"/>
  <c r="S128" i="1"/>
  <c r="A132" i="1"/>
  <c r="F131" i="1"/>
  <c r="D131" i="1"/>
  <c r="C131" i="1"/>
  <c r="R129" i="1" s="1"/>
  <c r="E131" i="1"/>
  <c r="U128" i="1"/>
  <c r="T128" i="1"/>
  <c r="R128" i="1"/>
  <c r="B131" i="1" l="1"/>
  <c r="I131" i="1"/>
  <c r="H131" i="1"/>
  <c r="S129" i="1"/>
  <c r="U129" i="1"/>
  <c r="U130" i="1"/>
  <c r="Q131" i="1"/>
  <c r="W131" i="1"/>
  <c r="A133" i="1"/>
  <c r="F132" i="1"/>
  <c r="D132" i="1"/>
  <c r="C132" i="1"/>
  <c r="E132" i="1"/>
  <c r="T129" i="1"/>
  <c r="W132" i="1" l="1"/>
  <c r="Q132" i="1"/>
  <c r="A134" i="1"/>
  <c r="D133" i="1"/>
  <c r="F133" i="1"/>
  <c r="E133" i="1"/>
  <c r="C133" i="1"/>
  <c r="B132" i="1"/>
  <c r="H132" i="1"/>
  <c r="I132" i="1"/>
  <c r="S130" i="1"/>
  <c r="R130" i="1"/>
  <c r="T130" i="1"/>
  <c r="T131" i="1"/>
  <c r="H133" i="1" l="1"/>
  <c r="I133" i="1"/>
  <c r="B133" i="1"/>
  <c r="S131" i="1"/>
  <c r="A135" i="1"/>
  <c r="F134" i="1"/>
  <c r="C134" i="1"/>
  <c r="D134" i="1"/>
  <c r="E134" i="1"/>
  <c r="Q133" i="1"/>
  <c r="W133" i="1"/>
  <c r="U131" i="1"/>
  <c r="T132" i="1"/>
  <c r="R131" i="1"/>
  <c r="I134" i="1" l="1"/>
  <c r="H134" i="1"/>
  <c r="B134" i="1"/>
  <c r="R132" i="1"/>
  <c r="U132" i="1"/>
  <c r="S132" i="1"/>
  <c r="Q134" i="1"/>
  <c r="W134" i="1"/>
  <c r="A136" i="1"/>
  <c r="D135" i="1"/>
  <c r="F135" i="1"/>
  <c r="E135" i="1"/>
  <c r="C135" i="1"/>
  <c r="H135" i="1" l="1"/>
  <c r="B135" i="1"/>
  <c r="I135" i="1"/>
  <c r="S133" i="1"/>
  <c r="R133" i="1"/>
  <c r="T133" i="1"/>
  <c r="A137" i="1"/>
  <c r="D136" i="1"/>
  <c r="C136" i="1"/>
  <c r="F136" i="1"/>
  <c r="E136" i="1"/>
  <c r="U133" i="1"/>
  <c r="R134" i="1"/>
  <c r="W135" i="1"/>
  <c r="Q135" i="1"/>
  <c r="U134" i="1"/>
  <c r="A138" i="1" l="1"/>
  <c r="D137" i="1"/>
  <c r="E137" i="1"/>
  <c r="C137" i="1"/>
  <c r="F137" i="1"/>
  <c r="Q136" i="1"/>
  <c r="W136" i="1"/>
  <c r="I136" i="1"/>
  <c r="B136" i="1"/>
  <c r="H136" i="1"/>
  <c r="T134" i="1"/>
  <c r="T135" i="1" s="1"/>
  <c r="S134" i="1"/>
  <c r="A139" i="1" l="1"/>
  <c r="D138" i="1"/>
  <c r="C138" i="1"/>
  <c r="F138" i="1"/>
  <c r="E138" i="1"/>
  <c r="W137" i="1"/>
  <c r="Q137" i="1"/>
  <c r="H137" i="1"/>
  <c r="I137" i="1"/>
  <c r="B137" i="1"/>
  <c r="R135" i="1"/>
  <c r="S135" i="1"/>
  <c r="U135" i="1"/>
  <c r="H138" i="1" l="1"/>
  <c r="B138" i="1"/>
  <c r="I138" i="1"/>
  <c r="T136" i="1"/>
  <c r="T137" i="1" s="1"/>
  <c r="R136" i="1"/>
  <c r="S136" i="1"/>
  <c r="S137" i="1" s="1"/>
  <c r="Q138" i="1"/>
  <c r="W138" i="1"/>
  <c r="A140" i="1"/>
  <c r="E139" i="1"/>
  <c r="C139" i="1"/>
  <c r="U137" i="1" s="1"/>
  <c r="F139" i="1"/>
  <c r="D139" i="1"/>
  <c r="R137" i="1"/>
  <c r="U136" i="1"/>
  <c r="W139" i="1" l="1"/>
  <c r="Q139" i="1"/>
  <c r="A141" i="1"/>
  <c r="F140" i="1"/>
  <c r="D140" i="1"/>
  <c r="C140" i="1"/>
  <c r="E140" i="1"/>
  <c r="S138" i="1"/>
  <c r="B139" i="1"/>
  <c r="H139" i="1"/>
  <c r="I139" i="1"/>
  <c r="T138" i="1"/>
  <c r="Q140" i="1" l="1"/>
  <c r="W140" i="1"/>
  <c r="F141" i="1"/>
  <c r="A142" i="1"/>
  <c r="D141" i="1"/>
  <c r="E141" i="1"/>
  <c r="C141" i="1"/>
  <c r="H140" i="1"/>
  <c r="I140" i="1"/>
  <c r="B140" i="1"/>
  <c r="R138" i="1"/>
  <c r="U138" i="1"/>
  <c r="S139" i="1"/>
  <c r="B141" i="1" l="1"/>
  <c r="I141" i="1"/>
  <c r="H141" i="1"/>
  <c r="U139" i="1"/>
  <c r="U140" i="1" s="1"/>
  <c r="R139" i="1"/>
  <c r="Q141" i="1"/>
  <c r="W141" i="1"/>
  <c r="A143" i="1"/>
  <c r="D142" i="1"/>
  <c r="E142" i="1"/>
  <c r="C142" i="1"/>
  <c r="F142" i="1"/>
  <c r="T139" i="1"/>
  <c r="Q142" i="1" l="1"/>
  <c r="W142" i="1"/>
  <c r="A144" i="1"/>
  <c r="D143" i="1"/>
  <c r="F143" i="1"/>
  <c r="C143" i="1"/>
  <c r="P11" i="14"/>
  <c r="E143" i="1"/>
  <c r="P12" i="14"/>
  <c r="P15" i="14"/>
  <c r="P16" i="14"/>
  <c r="P19" i="14"/>
  <c r="P20" i="14"/>
  <c r="P22" i="14"/>
  <c r="P23" i="14"/>
  <c r="P24" i="14"/>
  <c r="P29" i="14"/>
  <c r="P30" i="14"/>
  <c r="P31" i="14"/>
  <c r="P32" i="14"/>
  <c r="P33" i="14"/>
  <c r="P36" i="14"/>
  <c r="P39" i="14"/>
  <c r="P42" i="14"/>
  <c r="P46" i="14"/>
  <c r="P49" i="14"/>
  <c r="P52" i="14"/>
  <c r="P58" i="14"/>
  <c r="P61" i="14"/>
  <c r="P64" i="14"/>
  <c r="P71" i="14"/>
  <c r="P74" i="14"/>
  <c r="P83" i="14"/>
  <c r="P84" i="14"/>
  <c r="P85" i="14"/>
  <c r="P88" i="14"/>
  <c r="P91" i="14"/>
  <c r="P101" i="14"/>
  <c r="P104" i="14"/>
  <c r="P105" i="14"/>
  <c r="P108" i="14"/>
  <c r="P109" i="14"/>
  <c r="P116" i="14"/>
  <c r="P118" i="14"/>
  <c r="P120" i="14"/>
  <c r="P127" i="14"/>
  <c r="P128" i="14"/>
  <c r="P131" i="14"/>
  <c r="P134" i="14"/>
  <c r="P137" i="14"/>
  <c r="P140" i="14"/>
  <c r="P141" i="14"/>
  <c r="P144" i="14"/>
  <c r="P147" i="14"/>
  <c r="P150" i="14"/>
  <c r="P158" i="14"/>
  <c r="P161" i="14"/>
  <c r="P162" i="14"/>
  <c r="P165" i="14"/>
  <c r="P167" i="14"/>
  <c r="P169" i="14"/>
  <c r="P170" i="14"/>
  <c r="P171" i="14"/>
  <c r="P172" i="14"/>
  <c r="P174" i="14"/>
  <c r="P175" i="14"/>
  <c r="P176" i="14"/>
  <c r="P179" i="14"/>
  <c r="P182" i="14"/>
  <c r="P187" i="14"/>
  <c r="P190" i="14"/>
  <c r="P193" i="14"/>
  <c r="P197" i="14"/>
  <c r="P200" i="14"/>
  <c r="P209" i="14"/>
  <c r="P211" i="14"/>
  <c r="P213" i="14"/>
  <c r="P216" i="14"/>
  <c r="P218" i="14"/>
  <c r="P220" i="14"/>
  <c r="P223" i="14"/>
  <c r="P228" i="14"/>
  <c r="P229" i="14"/>
  <c r="P232" i="14"/>
  <c r="P242" i="14"/>
  <c r="P244" i="14"/>
  <c r="P259" i="14"/>
  <c r="P260" i="14"/>
  <c r="P261" i="14"/>
  <c r="P262" i="14" s="1"/>
  <c r="H142" i="1"/>
  <c r="I142" i="1"/>
  <c r="B142" i="1"/>
  <c r="R140" i="1"/>
  <c r="S140" i="1"/>
  <c r="T140" i="1"/>
  <c r="T141" i="1"/>
  <c r="A145" i="1" l="1"/>
  <c r="F144" i="1"/>
  <c r="D144" i="1"/>
  <c r="C144" i="1"/>
  <c r="E144" i="1"/>
  <c r="Q143" i="1"/>
  <c r="W143" i="1"/>
  <c r="H143" i="1"/>
  <c r="B143" i="1"/>
  <c r="I143" i="1"/>
  <c r="S141" i="1"/>
  <c r="S142" i="1" s="1"/>
  <c r="U141" i="1"/>
  <c r="R141" i="1"/>
  <c r="Q144" i="1" l="1"/>
  <c r="W144" i="1"/>
  <c r="D145" i="1"/>
  <c r="E145" i="1"/>
  <c r="C145" i="1"/>
  <c r="A146" i="1"/>
  <c r="F145" i="1"/>
  <c r="B144" i="1"/>
  <c r="H144" i="1"/>
  <c r="I144" i="1"/>
  <c r="R142" i="1"/>
  <c r="T142" i="1"/>
  <c r="S143" i="1"/>
  <c r="U142" i="1"/>
  <c r="A147" i="1" l="1"/>
  <c r="F146" i="1"/>
  <c r="E146" i="1"/>
  <c r="C146" i="1"/>
  <c r="U144" i="1" s="1"/>
  <c r="D146" i="1"/>
  <c r="I145" i="1"/>
  <c r="B145" i="1"/>
  <c r="H145" i="1"/>
  <c r="T143" i="1"/>
  <c r="R143" i="1"/>
  <c r="Q145" i="1"/>
  <c r="W145" i="1"/>
  <c r="U143" i="1"/>
  <c r="T144" i="1"/>
  <c r="Q146" i="1" l="1"/>
  <c r="W146" i="1"/>
  <c r="B146" i="1"/>
  <c r="H146" i="1"/>
  <c r="I146" i="1"/>
  <c r="R144" i="1"/>
  <c r="S144" i="1"/>
  <c r="A148" i="1"/>
  <c r="D147" i="1"/>
  <c r="C147" i="1"/>
  <c r="E147" i="1"/>
  <c r="F147" i="1"/>
  <c r="B147" i="1" l="1"/>
  <c r="H147" i="1"/>
  <c r="I147" i="1"/>
  <c r="T145" i="1"/>
  <c r="S145" i="1"/>
  <c r="A149" i="1"/>
  <c r="D148" i="1"/>
  <c r="C148" i="1"/>
  <c r="F148" i="1"/>
  <c r="E148" i="1"/>
  <c r="U146" i="1"/>
  <c r="U145" i="1"/>
  <c r="W147" i="1"/>
  <c r="Q147" i="1"/>
  <c r="S146" i="1"/>
  <c r="R145" i="1"/>
  <c r="R146" i="1" s="1"/>
  <c r="Q148" i="1" l="1"/>
  <c r="W148" i="1"/>
  <c r="I148" i="1"/>
  <c r="B148" i="1"/>
  <c r="H148" i="1"/>
  <c r="A150" i="1"/>
  <c r="D149" i="1"/>
  <c r="F149" i="1"/>
  <c r="E149" i="1"/>
  <c r="C149" i="1"/>
  <c r="T146" i="1"/>
  <c r="A151" i="1" l="1"/>
  <c r="D150" i="1"/>
  <c r="F150" i="1"/>
  <c r="E150" i="1"/>
  <c r="C150" i="1"/>
  <c r="T148" i="1"/>
  <c r="Q149" i="1"/>
  <c r="W149" i="1"/>
  <c r="S147" i="1"/>
  <c r="I149" i="1"/>
  <c r="H149" i="1"/>
  <c r="B149" i="1"/>
  <c r="U147" i="1"/>
  <c r="U148" i="1" s="1"/>
  <c r="R147" i="1"/>
  <c r="T147" i="1"/>
  <c r="H150" i="1" l="1"/>
  <c r="I150" i="1"/>
  <c r="B150" i="1"/>
  <c r="A152" i="1"/>
  <c r="E151" i="1"/>
  <c r="C151" i="1"/>
  <c r="D151" i="1"/>
  <c r="F151" i="1"/>
  <c r="Q150" i="1"/>
  <c r="W150" i="1"/>
  <c r="S148" i="1"/>
  <c r="R148" i="1"/>
  <c r="A153" i="1" l="1"/>
  <c r="E152" i="1"/>
  <c r="C152" i="1"/>
  <c r="D152" i="1"/>
  <c r="F152" i="1"/>
  <c r="B151" i="1"/>
  <c r="H151" i="1"/>
  <c r="I151" i="1"/>
  <c r="R149" i="1"/>
  <c r="U149" i="1"/>
  <c r="T149" i="1"/>
  <c r="S149" i="1"/>
  <c r="R150" i="1"/>
  <c r="Q151" i="1"/>
  <c r="W151" i="1"/>
  <c r="I152" i="1" l="1"/>
  <c r="H152" i="1"/>
  <c r="B152" i="1"/>
  <c r="T150" i="1"/>
  <c r="S150" i="1"/>
  <c r="U150" i="1"/>
  <c r="Q152" i="1"/>
  <c r="W152" i="1"/>
  <c r="U151" i="1"/>
  <c r="A154" i="1"/>
  <c r="E153" i="1"/>
  <c r="C153" i="1"/>
  <c r="D153" i="1"/>
  <c r="F153" i="1"/>
  <c r="T151" i="1"/>
  <c r="Q153" i="1" l="1"/>
  <c r="W153" i="1"/>
  <c r="A155" i="1"/>
  <c r="E154" i="1"/>
  <c r="D154" i="1"/>
  <c r="F154" i="1"/>
  <c r="C154" i="1"/>
  <c r="T152" i="1" s="1"/>
  <c r="R151" i="1"/>
  <c r="B153" i="1"/>
  <c r="H153" i="1"/>
  <c r="I153" i="1"/>
  <c r="S151" i="1"/>
  <c r="A156" i="1" l="1"/>
  <c r="C155" i="1"/>
  <c r="F155" i="1"/>
  <c r="D155" i="1"/>
  <c r="E155" i="1"/>
  <c r="U152" i="1"/>
  <c r="I154" i="1"/>
  <c r="H154" i="1"/>
  <c r="B154" i="1"/>
  <c r="S152" i="1"/>
  <c r="T153" i="1"/>
  <c r="Q154" i="1"/>
  <c r="W154" i="1"/>
  <c r="R152" i="1"/>
  <c r="R153" i="1" s="1"/>
  <c r="B155" i="1" l="1"/>
  <c r="H155" i="1"/>
  <c r="I155" i="1"/>
  <c r="U153" i="1"/>
  <c r="Q155" i="1"/>
  <c r="W155" i="1"/>
  <c r="A157" i="1"/>
  <c r="E156" i="1"/>
  <c r="F156" i="1"/>
  <c r="C156" i="1"/>
  <c r="D156" i="1"/>
  <c r="S153" i="1"/>
  <c r="A158" i="1" l="1"/>
  <c r="D157" i="1"/>
  <c r="F157" i="1"/>
  <c r="E157" i="1"/>
  <c r="C157" i="1"/>
  <c r="H156" i="1"/>
  <c r="I156" i="1"/>
  <c r="B156" i="1"/>
  <c r="U154" i="1"/>
  <c r="T154" i="1"/>
  <c r="S154" i="1"/>
  <c r="R155" i="1"/>
  <c r="U155" i="1"/>
  <c r="T155" i="1"/>
  <c r="W156" i="1"/>
  <c r="Q156" i="1"/>
  <c r="R154" i="1"/>
  <c r="Q157" i="1" l="1"/>
  <c r="W157" i="1"/>
  <c r="I157" i="1"/>
  <c r="B157" i="1"/>
  <c r="H157" i="1"/>
  <c r="S155" i="1"/>
  <c r="A159" i="1"/>
  <c r="E158" i="1"/>
  <c r="F158" i="1"/>
  <c r="D158" i="1"/>
  <c r="C158" i="1"/>
  <c r="T156" i="1" s="1"/>
  <c r="U156" i="1" l="1"/>
  <c r="Q158" i="1"/>
  <c r="W158" i="1"/>
  <c r="I158" i="1"/>
  <c r="B158" i="1"/>
  <c r="H158" i="1"/>
  <c r="S156" i="1"/>
  <c r="A160" i="1"/>
  <c r="D159" i="1"/>
  <c r="F159" i="1"/>
  <c r="C159" i="1"/>
  <c r="E159" i="1"/>
  <c r="U157" i="1"/>
  <c r="R156" i="1"/>
  <c r="A161" i="1" l="1"/>
  <c r="D160" i="1"/>
  <c r="F160" i="1"/>
  <c r="C160" i="1"/>
  <c r="E160" i="1"/>
  <c r="Q159" i="1"/>
  <c r="W159" i="1"/>
  <c r="H159" i="1"/>
  <c r="B159" i="1"/>
  <c r="I159" i="1"/>
  <c r="R157" i="1"/>
  <c r="T157" i="1"/>
  <c r="T158" i="1"/>
  <c r="S157" i="1"/>
  <c r="S158" i="1" s="1"/>
  <c r="Q160" i="1" l="1"/>
  <c r="W160" i="1"/>
  <c r="E161" i="1"/>
  <c r="D161" i="1"/>
  <c r="C161" i="1"/>
  <c r="F161" i="1"/>
  <c r="A162" i="1"/>
  <c r="I160" i="1"/>
  <c r="B160" i="1"/>
  <c r="H160" i="1"/>
  <c r="R158" i="1"/>
  <c r="U158" i="1"/>
  <c r="A163" i="1" l="1"/>
  <c r="D162" i="1"/>
  <c r="F162" i="1"/>
  <c r="C162" i="1"/>
  <c r="E162" i="1"/>
  <c r="W161" i="1"/>
  <c r="Q161" i="1"/>
  <c r="H161" i="1"/>
  <c r="I161" i="1"/>
  <c r="B161" i="1"/>
  <c r="R159" i="1"/>
  <c r="U159" i="1"/>
  <c r="U160" i="1"/>
  <c r="S159" i="1"/>
  <c r="S160" i="1" s="1"/>
  <c r="T159" i="1"/>
  <c r="T160" i="1" s="1"/>
  <c r="Q162" i="1" l="1"/>
  <c r="W162" i="1"/>
  <c r="A164" i="1"/>
  <c r="F163" i="1"/>
  <c r="D163" i="1"/>
  <c r="C163" i="1"/>
  <c r="E163" i="1"/>
  <c r="H162" i="1"/>
  <c r="B162" i="1"/>
  <c r="I162" i="1"/>
  <c r="R160" i="1"/>
  <c r="Q163" i="1" l="1"/>
  <c r="W163" i="1"/>
  <c r="A165" i="1"/>
  <c r="D164" i="1"/>
  <c r="C164" i="1"/>
  <c r="F164" i="1"/>
  <c r="E164" i="1"/>
  <c r="B163" i="1"/>
  <c r="I163" i="1"/>
  <c r="H163" i="1"/>
  <c r="T161" i="1"/>
  <c r="R161" i="1"/>
  <c r="S161" i="1"/>
  <c r="U161" i="1"/>
  <c r="R162" i="1"/>
  <c r="U162" i="1"/>
  <c r="Q164" i="1" l="1"/>
  <c r="W164" i="1"/>
  <c r="A166" i="1"/>
  <c r="D165" i="1"/>
  <c r="E165" i="1"/>
  <c r="C165" i="1"/>
  <c r="F165" i="1"/>
  <c r="H164" i="1"/>
  <c r="I164" i="1"/>
  <c r="B164" i="1"/>
  <c r="S162" i="1"/>
  <c r="T162" i="1"/>
  <c r="A167" i="1" l="1"/>
  <c r="E166" i="1"/>
  <c r="D166" i="1"/>
  <c r="F166" i="1"/>
  <c r="C166" i="1"/>
  <c r="I165" i="1"/>
  <c r="H165" i="1"/>
  <c r="B165" i="1"/>
  <c r="T163" i="1"/>
  <c r="S163" i="1"/>
  <c r="U163" i="1"/>
  <c r="R163" i="1"/>
  <c r="W165" i="1"/>
  <c r="Q165" i="1"/>
  <c r="Q166" i="1" l="1"/>
  <c r="W166" i="1"/>
  <c r="B166" i="1"/>
  <c r="I166" i="1"/>
  <c r="H166" i="1"/>
  <c r="R164" i="1"/>
  <c r="T164" i="1"/>
  <c r="S164" i="1"/>
  <c r="U164" i="1"/>
  <c r="A168" i="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E167" i="1"/>
  <c r="D167" i="1"/>
  <c r="C167" i="1"/>
  <c r="F167" i="1"/>
  <c r="Q167" i="1" l="1"/>
  <c r="W167" i="1"/>
  <c r="W168" i="1" s="1"/>
  <c r="W169" i="1" s="1"/>
  <c r="W170" i="1" s="1"/>
  <c r="W171" i="1" s="1"/>
  <c r="W172" i="1" s="1"/>
  <c r="W173" i="1" s="1"/>
  <c r="W174" i="1" s="1"/>
  <c r="W175" i="1" s="1"/>
  <c r="W176" i="1" s="1"/>
  <c r="W177" i="1" s="1"/>
  <c r="W178" i="1" s="1"/>
  <c r="W179" i="1" s="1"/>
  <c r="W180" i="1" s="1"/>
  <c r="W181" i="1" s="1"/>
  <c r="W182" i="1" s="1"/>
  <c r="W183" i="1" s="1"/>
  <c r="W184" i="1" s="1"/>
  <c r="W185" i="1" s="1"/>
  <c r="W186" i="1" s="1"/>
  <c r="W187" i="1" s="1"/>
  <c r="W188" i="1" s="1"/>
  <c r="W189" i="1" s="1"/>
  <c r="W190" i="1" s="1"/>
  <c r="W191" i="1" s="1"/>
  <c r="W192" i="1" s="1"/>
  <c r="W193" i="1" s="1"/>
  <c r="W194" i="1" s="1"/>
  <c r="W195" i="1" s="1"/>
  <c r="W196" i="1" s="1"/>
  <c r="W197" i="1" s="1"/>
  <c r="W198" i="1" s="1"/>
  <c r="W199" i="1" s="1"/>
  <c r="W200" i="1" s="1"/>
  <c r="W201" i="1" s="1"/>
  <c r="W202" i="1" s="1"/>
  <c r="W203" i="1" s="1"/>
  <c r="W204" i="1" s="1"/>
  <c r="W205" i="1" s="1"/>
  <c r="W206" i="1" s="1"/>
  <c r="W207" i="1" s="1"/>
  <c r="W208" i="1" s="1"/>
  <c r="W209" i="1" s="1"/>
  <c r="W210" i="1" s="1"/>
  <c r="W211" i="1" s="1"/>
  <c r="W212" i="1" s="1"/>
  <c r="W213" i="1" s="1"/>
  <c r="W214" i="1" s="1"/>
  <c r="W215" i="1" s="1"/>
  <c r="W216" i="1" s="1"/>
  <c r="W217" i="1" s="1"/>
  <c r="W218" i="1" s="1"/>
  <c r="W219" i="1" s="1"/>
  <c r="W220" i="1" s="1"/>
  <c r="W221" i="1" s="1"/>
  <c r="W222" i="1" s="1"/>
  <c r="W223" i="1" s="1"/>
  <c r="W224" i="1" s="1"/>
  <c r="W225" i="1" s="1"/>
  <c r="W226" i="1" s="1"/>
  <c r="W227" i="1" s="1"/>
  <c r="W228" i="1" s="1"/>
  <c r="W229" i="1" s="1"/>
  <c r="W230" i="1" s="1"/>
  <c r="W231" i="1" s="1"/>
  <c r="W232" i="1" s="1"/>
  <c r="W233" i="1" s="1"/>
  <c r="W234" i="1" s="1"/>
  <c r="W235" i="1" s="1"/>
  <c r="W236" i="1" s="1"/>
  <c r="W237" i="1" s="1"/>
  <c r="W238" i="1" s="1"/>
  <c r="W239" i="1" s="1"/>
  <c r="W240" i="1" s="1"/>
  <c r="W241" i="1" s="1"/>
  <c r="W242" i="1" s="1"/>
  <c r="W243" i="1" s="1"/>
  <c r="W244" i="1" s="1"/>
  <c r="W245" i="1" s="1"/>
  <c r="W246" i="1" s="1"/>
  <c r="W247" i="1" s="1"/>
  <c r="W248" i="1" s="1"/>
  <c r="W249" i="1" s="1"/>
  <c r="W250" i="1" s="1"/>
  <c r="W251" i="1" s="1"/>
  <c r="W252" i="1" s="1"/>
  <c r="W253" i="1" s="1"/>
  <c r="W254" i="1" s="1"/>
  <c r="W255" i="1" s="1"/>
  <c r="W256" i="1" s="1"/>
  <c r="W257" i="1" s="1"/>
  <c r="W258" i="1" s="1"/>
  <c r="W259" i="1" s="1"/>
  <c r="W260" i="1" s="1"/>
  <c r="W261" i="1" s="1"/>
  <c r="W262" i="1" s="1"/>
  <c r="W263" i="1" s="1"/>
  <c r="W264" i="1" s="1"/>
  <c r="W265" i="1" s="1"/>
  <c r="W266" i="1" s="1"/>
  <c r="W267" i="1" s="1"/>
  <c r="W268" i="1" s="1"/>
  <c r="W269" i="1" s="1"/>
  <c r="W270" i="1" s="1"/>
  <c r="W271" i="1" s="1"/>
  <c r="W272" i="1" s="1"/>
  <c r="W273" i="1" s="1"/>
  <c r="W274" i="1" s="1"/>
  <c r="W275" i="1" s="1"/>
  <c r="W276" i="1" s="1"/>
  <c r="W277" i="1" s="1"/>
  <c r="W278" i="1" s="1"/>
  <c r="H167" i="1"/>
  <c r="I167" i="1"/>
  <c r="B167" i="1"/>
  <c r="C282" i="1"/>
  <c r="C280" i="1"/>
  <c r="C281" i="1"/>
  <c r="C279" i="1"/>
  <c r="T165" i="1"/>
  <c r="T166" i="1" s="1"/>
  <c r="T167" i="1" s="1"/>
  <c r="T168" i="1" s="1"/>
  <c r="T169" i="1" s="1"/>
  <c r="T170" i="1" s="1"/>
  <c r="T171" i="1" s="1"/>
  <c r="T172" i="1" s="1"/>
  <c r="T173" i="1" s="1"/>
  <c r="T174" i="1" s="1"/>
  <c r="T175" i="1" s="1"/>
  <c r="T176" i="1" s="1"/>
  <c r="T177" i="1" s="1"/>
  <c r="T178" i="1" s="1"/>
  <c r="T179" i="1" s="1"/>
  <c r="T180" i="1" s="1"/>
  <c r="T181" i="1" s="1"/>
  <c r="T182" i="1" s="1"/>
  <c r="T183" i="1" s="1"/>
  <c r="T184" i="1" s="1"/>
  <c r="T185" i="1" s="1"/>
  <c r="T186" i="1" s="1"/>
  <c r="T187" i="1" s="1"/>
  <c r="T188" i="1" s="1"/>
  <c r="T189" i="1" s="1"/>
  <c r="T190" i="1" s="1"/>
  <c r="T191" i="1" s="1"/>
  <c r="T192" i="1" s="1"/>
  <c r="T193" i="1" s="1"/>
  <c r="T194" i="1" s="1"/>
  <c r="T195" i="1" s="1"/>
  <c r="T196" i="1" s="1"/>
  <c r="T197" i="1" s="1"/>
  <c r="T198" i="1" s="1"/>
  <c r="T199" i="1" s="1"/>
  <c r="T200" i="1" s="1"/>
  <c r="T201" i="1" s="1"/>
  <c r="T202" i="1" s="1"/>
  <c r="T203" i="1" s="1"/>
  <c r="T204" i="1" s="1"/>
  <c r="T205" i="1" s="1"/>
  <c r="T206" i="1" s="1"/>
  <c r="T207" i="1" s="1"/>
  <c r="T208" i="1" s="1"/>
  <c r="T209" i="1" s="1"/>
  <c r="T210" i="1" s="1"/>
  <c r="T211" i="1" s="1"/>
  <c r="T212" i="1" s="1"/>
  <c r="T213" i="1" s="1"/>
  <c r="T214" i="1" s="1"/>
  <c r="T215" i="1" s="1"/>
  <c r="T216" i="1" s="1"/>
  <c r="T217" i="1" s="1"/>
  <c r="T218" i="1" s="1"/>
  <c r="T219" i="1" s="1"/>
  <c r="T220" i="1" s="1"/>
  <c r="T221" i="1" s="1"/>
  <c r="T222" i="1" s="1"/>
  <c r="T223" i="1" s="1"/>
  <c r="T224" i="1" s="1"/>
  <c r="T225" i="1" s="1"/>
  <c r="T226" i="1" s="1"/>
  <c r="T227" i="1" s="1"/>
  <c r="T228" i="1" s="1"/>
  <c r="T229" i="1" s="1"/>
  <c r="T230" i="1" s="1"/>
  <c r="T231" i="1" s="1"/>
  <c r="T232" i="1" s="1"/>
  <c r="T233" i="1" s="1"/>
  <c r="T234" i="1" s="1"/>
  <c r="T235" i="1" s="1"/>
  <c r="T236" i="1" s="1"/>
  <c r="T237" i="1" s="1"/>
  <c r="U165" i="1"/>
  <c r="U166" i="1" s="1"/>
  <c r="U167" i="1" s="1"/>
  <c r="U168" i="1" s="1"/>
  <c r="U169" i="1" s="1"/>
  <c r="U170" i="1" s="1"/>
  <c r="U171" i="1" s="1"/>
  <c r="U172" i="1" s="1"/>
  <c r="U173" i="1" s="1"/>
  <c r="U174" i="1" s="1"/>
  <c r="U175" i="1" s="1"/>
  <c r="U176" i="1" s="1"/>
  <c r="U177" i="1" s="1"/>
  <c r="U178" i="1" s="1"/>
  <c r="U179" i="1" s="1"/>
  <c r="U180" i="1" s="1"/>
  <c r="U181" i="1" s="1"/>
  <c r="U182" i="1" s="1"/>
  <c r="U183" i="1" s="1"/>
  <c r="U184" i="1" s="1"/>
  <c r="U185" i="1" s="1"/>
  <c r="U186" i="1" s="1"/>
  <c r="U187" i="1" s="1"/>
  <c r="U188" i="1" s="1"/>
  <c r="U189" i="1" s="1"/>
  <c r="U190" i="1" s="1"/>
  <c r="U191" i="1" s="1"/>
  <c r="U192" i="1" s="1"/>
  <c r="U193" i="1" s="1"/>
  <c r="U194" i="1" s="1"/>
  <c r="U195" i="1" s="1"/>
  <c r="U196" i="1" s="1"/>
  <c r="U197" i="1" s="1"/>
  <c r="U198" i="1" s="1"/>
  <c r="U199" i="1" s="1"/>
  <c r="U200" i="1" s="1"/>
  <c r="U201" i="1" s="1"/>
  <c r="U202" i="1" s="1"/>
  <c r="U203" i="1" s="1"/>
  <c r="U204" i="1" s="1"/>
  <c r="U205" i="1" s="1"/>
  <c r="U206" i="1" s="1"/>
  <c r="U207" i="1" s="1"/>
  <c r="U208" i="1" s="1"/>
  <c r="U209" i="1" s="1"/>
  <c r="U210" i="1" s="1"/>
  <c r="U211" i="1" s="1"/>
  <c r="U212" i="1" s="1"/>
  <c r="U213" i="1" s="1"/>
  <c r="U214" i="1" s="1"/>
  <c r="U215" i="1" s="1"/>
  <c r="U216" i="1" s="1"/>
  <c r="U217" i="1" s="1"/>
  <c r="U218" i="1" s="1"/>
  <c r="U219" i="1" s="1"/>
  <c r="U220" i="1" s="1"/>
  <c r="U221" i="1" s="1"/>
  <c r="U222" i="1" s="1"/>
  <c r="U223" i="1" s="1"/>
  <c r="U224" i="1" s="1"/>
  <c r="U225" i="1" s="1"/>
  <c r="U226" i="1" s="1"/>
  <c r="U227" i="1" s="1"/>
  <c r="U228" i="1" s="1"/>
  <c r="U229" i="1" s="1"/>
  <c r="U230" i="1" s="1"/>
  <c r="U231" i="1" s="1"/>
  <c r="U232" i="1" s="1"/>
  <c r="U233" i="1" s="1"/>
  <c r="U234" i="1" s="1"/>
  <c r="U235" i="1" s="1"/>
  <c r="U236" i="1" s="1"/>
  <c r="U237" i="1" s="1"/>
  <c r="S165" i="1"/>
  <c r="S166" i="1" s="1"/>
  <c r="S167" i="1" s="1"/>
  <c r="S168" i="1" s="1"/>
  <c r="S169" i="1" s="1"/>
  <c r="S170" i="1" s="1"/>
  <c r="S171" i="1" s="1"/>
  <c r="S172" i="1" s="1"/>
  <c r="S173" i="1" s="1"/>
  <c r="S174" i="1" s="1"/>
  <c r="S175" i="1" s="1"/>
  <c r="S176" i="1" s="1"/>
  <c r="S177" i="1" s="1"/>
  <c r="S178" i="1" s="1"/>
  <c r="S179" i="1" s="1"/>
  <c r="S180" i="1" s="1"/>
  <c r="S181" i="1" s="1"/>
  <c r="S182" i="1" s="1"/>
  <c r="S183" i="1" s="1"/>
  <c r="S184" i="1" s="1"/>
  <c r="S185" i="1" s="1"/>
  <c r="S186" i="1" s="1"/>
  <c r="S187" i="1" s="1"/>
  <c r="S188" i="1" s="1"/>
  <c r="S189" i="1" s="1"/>
  <c r="S190" i="1" s="1"/>
  <c r="S191" i="1" s="1"/>
  <c r="S192" i="1" s="1"/>
  <c r="S193" i="1" s="1"/>
  <c r="S194" i="1" s="1"/>
  <c r="S195" i="1" s="1"/>
  <c r="S196" i="1" s="1"/>
  <c r="S197" i="1" s="1"/>
  <c r="S198" i="1" s="1"/>
  <c r="S199" i="1" s="1"/>
  <c r="S200" i="1" s="1"/>
  <c r="S201" i="1" s="1"/>
  <c r="S202" i="1" s="1"/>
  <c r="S203" i="1" s="1"/>
  <c r="S204" i="1" s="1"/>
  <c r="S205" i="1" s="1"/>
  <c r="S206" i="1" s="1"/>
  <c r="S207" i="1" s="1"/>
  <c r="S208" i="1" s="1"/>
  <c r="S209" i="1" s="1"/>
  <c r="S210" i="1" s="1"/>
  <c r="S211" i="1" s="1"/>
  <c r="S212" i="1" s="1"/>
  <c r="S213" i="1" s="1"/>
  <c r="S214" i="1" s="1"/>
  <c r="S215" i="1" s="1"/>
  <c r="S216" i="1" s="1"/>
  <c r="S217" i="1" s="1"/>
  <c r="S218" i="1" s="1"/>
  <c r="S219" i="1" s="1"/>
  <c r="S220" i="1" s="1"/>
  <c r="S221" i="1" s="1"/>
  <c r="S222" i="1" s="1"/>
  <c r="S223" i="1" s="1"/>
  <c r="S224" i="1" s="1"/>
  <c r="S225" i="1" s="1"/>
  <c r="S226" i="1" s="1"/>
  <c r="S227" i="1" s="1"/>
  <c r="S228" i="1" s="1"/>
  <c r="S229" i="1" s="1"/>
  <c r="S230" i="1" s="1"/>
  <c r="S231" i="1" s="1"/>
  <c r="S232" i="1" s="1"/>
  <c r="S233" i="1" s="1"/>
  <c r="S234" i="1" s="1"/>
  <c r="S235" i="1" s="1"/>
  <c r="S236" i="1" s="1"/>
  <c r="S237" i="1" s="1"/>
  <c r="R165" i="1"/>
  <c r="R166" i="1" s="1"/>
  <c r="R167" i="1" s="1"/>
  <c r="R168" i="1" s="1"/>
  <c r="R169" i="1" s="1"/>
  <c r="R170" i="1" s="1"/>
  <c r="R171" i="1" s="1"/>
  <c r="R172" i="1" s="1"/>
  <c r="R173" i="1" s="1"/>
  <c r="R174" i="1" s="1"/>
  <c r="R175" i="1" s="1"/>
  <c r="R176" i="1" s="1"/>
  <c r="R177" i="1" s="1"/>
  <c r="R178" i="1" s="1"/>
  <c r="R179" i="1" s="1"/>
  <c r="R180" i="1" s="1"/>
  <c r="R181" i="1" s="1"/>
  <c r="R182" i="1" s="1"/>
  <c r="R183" i="1" s="1"/>
  <c r="R184" i="1" s="1"/>
  <c r="R185" i="1" s="1"/>
  <c r="R186" i="1" s="1"/>
  <c r="R187" i="1" s="1"/>
  <c r="R188" i="1" s="1"/>
  <c r="R189" i="1" s="1"/>
  <c r="R190" i="1" s="1"/>
  <c r="R191" i="1" s="1"/>
  <c r="R192" i="1" s="1"/>
  <c r="R193" i="1" s="1"/>
  <c r="R194" i="1" s="1"/>
  <c r="R195" i="1" s="1"/>
  <c r="R196" i="1" s="1"/>
  <c r="R197" i="1" s="1"/>
  <c r="R198" i="1" s="1"/>
  <c r="R199" i="1" s="1"/>
  <c r="R200" i="1" s="1"/>
  <c r="R201" i="1" s="1"/>
  <c r="R202" i="1" s="1"/>
  <c r="R203" i="1" s="1"/>
  <c r="R204" i="1" s="1"/>
  <c r="R205" i="1" s="1"/>
  <c r="R206" i="1" s="1"/>
  <c r="R207" i="1" s="1"/>
  <c r="R208" i="1" s="1"/>
  <c r="R209" i="1" s="1"/>
  <c r="R210" i="1" s="1"/>
  <c r="R211" i="1" s="1"/>
  <c r="R212" i="1" s="1"/>
  <c r="R213" i="1" s="1"/>
  <c r="R214" i="1" s="1"/>
  <c r="R215" i="1" s="1"/>
  <c r="R216" i="1" s="1"/>
  <c r="R217" i="1" s="1"/>
  <c r="R218" i="1" s="1"/>
  <c r="R219" i="1" s="1"/>
  <c r="R220" i="1" s="1"/>
  <c r="R221" i="1" s="1"/>
  <c r="R222" i="1" s="1"/>
  <c r="R223" i="1" s="1"/>
  <c r="R224" i="1" s="1"/>
  <c r="R225" i="1" s="1"/>
  <c r="R226" i="1" s="1"/>
  <c r="R227" i="1" s="1"/>
  <c r="R228" i="1" s="1"/>
  <c r="R229" i="1" s="1"/>
  <c r="R230" i="1" s="1"/>
  <c r="R231" i="1" s="1"/>
  <c r="R232" i="1" s="1"/>
  <c r="R233" i="1" s="1"/>
  <c r="R234" i="1" s="1"/>
  <c r="R235" i="1" s="1"/>
  <c r="R236" i="1" s="1"/>
  <c r="R237" i="1" s="1"/>
  <c r="S239" i="1" l="1"/>
  <c r="S240" i="1" s="1"/>
  <c r="S241" i="1" s="1"/>
  <c r="S242" i="1" s="1"/>
  <c r="S243" i="1" s="1"/>
  <c r="S244" i="1" s="1"/>
  <c r="S245" i="1" s="1"/>
  <c r="S246" i="1" s="1"/>
  <c r="S247" i="1" s="1"/>
  <c r="S248" i="1" s="1"/>
  <c r="S249" i="1" s="1"/>
  <c r="S250" i="1" s="1"/>
  <c r="S251" i="1" s="1"/>
  <c r="S252" i="1" s="1"/>
  <c r="S253" i="1" s="1"/>
  <c r="S254" i="1" s="1"/>
  <c r="S255" i="1" s="1"/>
  <c r="S256" i="1" s="1"/>
  <c r="S257" i="1" s="1"/>
  <c r="S258" i="1" s="1"/>
  <c r="S259" i="1" s="1"/>
  <c r="S260" i="1" s="1"/>
  <c r="S261" i="1" s="1"/>
  <c r="S262" i="1" s="1"/>
  <c r="S263" i="1" s="1"/>
  <c r="S264" i="1" s="1"/>
  <c r="S265" i="1" s="1"/>
  <c r="S266" i="1" s="1"/>
  <c r="S267" i="1" s="1"/>
  <c r="S268" i="1" s="1"/>
  <c r="S269" i="1" s="1"/>
  <c r="S270" i="1" s="1"/>
  <c r="S271" i="1" s="1"/>
  <c r="S272" i="1" s="1"/>
  <c r="S273" i="1" s="1"/>
  <c r="S274" i="1" s="1"/>
  <c r="S275" i="1" s="1"/>
  <c r="S276" i="1" s="1"/>
  <c r="S277" i="1" s="1"/>
  <c r="S278" i="1" s="1"/>
  <c r="S238" i="1"/>
  <c r="T238" i="1"/>
  <c r="R238" i="1"/>
  <c r="R239" i="1" s="1"/>
  <c r="R240" i="1" s="1"/>
  <c r="R241" i="1" s="1"/>
  <c r="R242" i="1" s="1"/>
  <c r="R243" i="1" s="1"/>
  <c r="R244" i="1" s="1"/>
  <c r="R245" i="1" s="1"/>
  <c r="R246" i="1" s="1"/>
  <c r="R247" i="1" s="1"/>
  <c r="R248" i="1" s="1"/>
  <c r="R249" i="1" s="1"/>
  <c r="R250" i="1" s="1"/>
  <c r="R251" i="1" s="1"/>
  <c r="R252" i="1" s="1"/>
  <c r="R253" i="1" s="1"/>
  <c r="R254" i="1" s="1"/>
  <c r="R255" i="1" s="1"/>
  <c r="R256" i="1" s="1"/>
  <c r="R257" i="1" s="1"/>
  <c r="R258" i="1" s="1"/>
  <c r="R259" i="1" s="1"/>
  <c r="R260" i="1" s="1"/>
  <c r="R261" i="1" s="1"/>
  <c r="R262" i="1" s="1"/>
  <c r="R263" i="1" s="1"/>
  <c r="R264" i="1" s="1"/>
  <c r="R265" i="1" s="1"/>
  <c r="R266" i="1" s="1"/>
  <c r="R267" i="1" s="1"/>
  <c r="R268" i="1" s="1"/>
  <c r="R269" i="1" s="1"/>
  <c r="R270" i="1" s="1"/>
  <c r="R271" i="1" s="1"/>
  <c r="R272" i="1" s="1"/>
  <c r="R273" i="1" s="1"/>
  <c r="R274" i="1" s="1"/>
  <c r="R275" i="1" s="1"/>
  <c r="R276" i="1" s="1"/>
  <c r="R277" i="1" s="1"/>
  <c r="R278" i="1" s="1"/>
  <c r="T239" i="1"/>
  <c r="T240" i="1" s="1"/>
  <c r="T241" i="1" s="1"/>
  <c r="T242" i="1" s="1"/>
  <c r="T243" i="1" s="1"/>
  <c r="T244" i="1" s="1"/>
  <c r="T245" i="1" s="1"/>
  <c r="T246" i="1" s="1"/>
  <c r="T247" i="1" s="1"/>
  <c r="T248" i="1" s="1"/>
  <c r="T249" i="1" s="1"/>
  <c r="T250" i="1" s="1"/>
  <c r="T251" i="1" s="1"/>
  <c r="T252" i="1" s="1"/>
  <c r="T253" i="1" s="1"/>
  <c r="T254" i="1" s="1"/>
  <c r="T255" i="1" s="1"/>
  <c r="T256" i="1" s="1"/>
  <c r="T257" i="1" s="1"/>
  <c r="T258" i="1" s="1"/>
  <c r="T259" i="1" s="1"/>
  <c r="T260" i="1" s="1"/>
  <c r="T261" i="1" s="1"/>
  <c r="T262" i="1" s="1"/>
  <c r="T263" i="1" s="1"/>
  <c r="T264" i="1" s="1"/>
  <c r="T265" i="1" s="1"/>
  <c r="T266" i="1" s="1"/>
  <c r="T267" i="1" s="1"/>
  <c r="T268" i="1" s="1"/>
  <c r="T269" i="1" s="1"/>
  <c r="T270" i="1" s="1"/>
  <c r="T271" i="1" s="1"/>
  <c r="T272" i="1" s="1"/>
  <c r="T273" i="1" s="1"/>
  <c r="T274" i="1" s="1"/>
  <c r="T275" i="1" s="1"/>
  <c r="T276" i="1" s="1"/>
  <c r="T277" i="1" s="1"/>
  <c r="T278" i="1" s="1"/>
  <c r="U238" i="1"/>
  <c r="U239" i="1" s="1"/>
  <c r="U240" i="1" s="1"/>
  <c r="U241" i="1" s="1"/>
  <c r="U242" i="1" s="1"/>
  <c r="U243" i="1" s="1"/>
  <c r="U244" i="1" s="1"/>
  <c r="U245" i="1" s="1"/>
  <c r="U246" i="1" s="1"/>
  <c r="U247" i="1" s="1"/>
  <c r="U248" i="1" s="1"/>
  <c r="U249" i="1" s="1"/>
  <c r="U250" i="1" s="1"/>
  <c r="U251" i="1" s="1"/>
  <c r="U252" i="1" s="1"/>
  <c r="U253" i="1" s="1"/>
  <c r="U254" i="1" s="1"/>
  <c r="U255" i="1" s="1"/>
  <c r="U256" i="1" s="1"/>
  <c r="U257" i="1" s="1"/>
  <c r="U258" i="1" s="1"/>
  <c r="U259" i="1" s="1"/>
  <c r="U260" i="1" s="1"/>
  <c r="U261" i="1" s="1"/>
  <c r="U262" i="1" s="1"/>
  <c r="U263" i="1" s="1"/>
  <c r="U264" i="1" s="1"/>
  <c r="U265" i="1" s="1"/>
  <c r="U266" i="1" s="1"/>
  <c r="U267" i="1" s="1"/>
  <c r="U268" i="1" s="1"/>
  <c r="U269" i="1" s="1"/>
  <c r="U270" i="1" s="1"/>
  <c r="U271" i="1" s="1"/>
  <c r="U272" i="1" s="1"/>
  <c r="U273" i="1" s="1"/>
  <c r="U274" i="1" s="1"/>
  <c r="U275" i="1" s="1"/>
  <c r="U276" i="1" s="1"/>
  <c r="U277" i="1" s="1"/>
  <c r="U278" i="1" s="1"/>
</calcChain>
</file>

<file path=xl/comments1.xml><?xml version="1.0" encoding="utf-8"?>
<comments xmlns="http://schemas.openxmlformats.org/spreadsheetml/2006/main">
  <authors>
    <author>ALiebrich</author>
  </authors>
  <commentList>
    <comment ref="E8" authorId="0" shapeId="0">
      <text>
        <r>
          <rPr>
            <b/>
            <sz val="9"/>
            <color indexed="81"/>
            <rFont val="Tahoma"/>
            <family val="2"/>
          </rPr>
          <t>ALiebrich:</t>
        </r>
        <r>
          <rPr>
            <sz val="9"/>
            <color indexed="81"/>
            <rFont val="Tahoma"/>
            <family val="2"/>
          </rPr>
          <t xml:space="preserve">
Manuell basteln
</t>
        </r>
      </text>
    </comment>
  </commentList>
</comments>
</file>

<file path=xl/sharedStrings.xml><?xml version="1.0" encoding="utf-8"?>
<sst xmlns="http://schemas.openxmlformats.org/spreadsheetml/2006/main" count="452" uniqueCount="178">
  <si>
    <t>Aktivtitel</t>
  </si>
  <si>
    <t>Passivtitel</t>
  </si>
  <si>
    <t>Aufwandstitel</t>
  </si>
  <si>
    <t>Ertragstitel</t>
  </si>
  <si>
    <t>Check</t>
  </si>
  <si>
    <t>Aktivkonto</t>
  </si>
  <si>
    <t>Passivkonto</t>
  </si>
  <si>
    <t>Aufwandskonto</t>
  </si>
  <si>
    <t>Ertragskonto</t>
  </si>
  <si>
    <t>xqz</t>
  </si>
  <si>
    <t>int. Nr. 1</t>
  </si>
  <si>
    <t>int. Nr.</t>
  </si>
  <si>
    <t>Kontokategorie</t>
  </si>
  <si>
    <t>Titel</t>
  </si>
  <si>
    <t>Kontobezeichnung</t>
  </si>
  <si>
    <t>Eventuelle Fehlermeldungen werden untenstehend ausgegeben</t>
  </si>
  <si>
    <t>vierstellige Kontonr.</t>
  </si>
  <si>
    <t>Umlaufvermögen</t>
  </si>
  <si>
    <t>Kasse</t>
  </si>
  <si>
    <t>Transitorische Aktiven</t>
  </si>
  <si>
    <t>Fremdkapital</t>
  </si>
  <si>
    <t>Transitorische Passiven</t>
  </si>
  <si>
    <t>Eigenkapital</t>
  </si>
  <si>
    <t>Vereinskapital</t>
  </si>
  <si>
    <t>Reserven</t>
  </si>
  <si>
    <t>Gewinnvortrag / Verlustvortrag</t>
  </si>
  <si>
    <t>Bank-, Post-Spesen</t>
  </si>
  <si>
    <t>Abschreibungen</t>
  </si>
  <si>
    <t>Gönnerbeiträge</t>
  </si>
  <si>
    <t>Eröffnungskonto</t>
  </si>
  <si>
    <t>Ihr Kontenplan</t>
  </si>
  <si>
    <t>Postkonto</t>
  </si>
  <si>
    <t>Bankkonto</t>
  </si>
  <si>
    <t>Bankkonto 2</t>
  </si>
  <si>
    <t>Diverses Material</t>
  </si>
  <si>
    <t>Fahrzeuge</t>
  </si>
  <si>
    <t>Depot Clubartikel</t>
  </si>
  <si>
    <t>Darlehen</t>
  </si>
  <si>
    <t>Rückstellungen</t>
  </si>
  <si>
    <t>Versicherungen</t>
  </si>
  <si>
    <t>Bussen aus Spielbetrieb</t>
  </si>
  <si>
    <t>Spesen Vorstand</t>
  </si>
  <si>
    <t>sonstige Spesen</t>
  </si>
  <si>
    <t>Aufwand GV und Dankeschön</t>
  </si>
  <si>
    <t>div. Aufwände Nichtspielbetrieb</t>
  </si>
  <si>
    <t>Zinsaufwand</t>
  </si>
  <si>
    <t>Ertrag aus Spielbetrieb</t>
  </si>
  <si>
    <t>Nettoertrag Cafeteria</t>
  </si>
  <si>
    <t>Bussen an Mitglieder</t>
  </si>
  <si>
    <t>Ertrag aus Beiträgen Dritter</t>
  </si>
  <si>
    <t>Beiträge Aktivmitglieder</t>
  </si>
  <si>
    <t>Beiträge Junioren</t>
  </si>
  <si>
    <t>Beiräge Passivmitglieder</t>
  </si>
  <si>
    <t>Beiträge Hauptsponsoren</t>
  </si>
  <si>
    <t>Beiträge weitere Sponsoren</t>
  </si>
  <si>
    <t>Weitere Erträge</t>
  </si>
  <si>
    <t>Subventionen</t>
  </si>
  <si>
    <t>J + S Gelder</t>
  </si>
  <si>
    <t>Zinsertrag</t>
  </si>
  <si>
    <t xml:space="preserve">Titel </t>
  </si>
  <si>
    <t>a</t>
  </si>
  <si>
    <t>p</t>
  </si>
  <si>
    <t>A</t>
  </si>
  <si>
    <t>E</t>
  </si>
  <si>
    <t>Postkonto 2</t>
  </si>
  <si>
    <t>Kontokorrent mit Verband I</t>
  </si>
  <si>
    <t>Kontokorrent mit Verband II</t>
  </si>
  <si>
    <t>Kontokorrent mit Verband III</t>
  </si>
  <si>
    <t>Debitoren Aktivmitglieder</t>
  </si>
  <si>
    <t>Debitoren Junioren</t>
  </si>
  <si>
    <t>Debitoren Passivmitglieder</t>
  </si>
  <si>
    <t>Debitoren Gönner/ Sponsoren</t>
  </si>
  <si>
    <t>weitere Debitoren</t>
  </si>
  <si>
    <t>Übersetzung der Eingabezeile</t>
  </si>
  <si>
    <t>Titel schreiben</t>
  </si>
  <si>
    <t>Kontokat. gefüllt</t>
  </si>
  <si>
    <t>Vereinsmaterial (z.B. Hockeystöcke Junioren, Musikalien)</t>
  </si>
  <si>
    <t>Mobiliar Meisterschaft/ Auftritte (Tore, Musikboxen etc.)</t>
  </si>
  <si>
    <t>weitere Immobilien</t>
  </si>
  <si>
    <t>Clubhaus o.ä.</t>
  </si>
  <si>
    <t>Kreditoren A</t>
  </si>
  <si>
    <t>Kreditoren B</t>
  </si>
  <si>
    <t>Kreditoren C</t>
  </si>
  <si>
    <t>weitere Rückstellungen</t>
  </si>
  <si>
    <t>Darlehen B</t>
  </si>
  <si>
    <t>Debitor Verrechnungssteuer</t>
  </si>
  <si>
    <t>Delkredere</t>
  </si>
  <si>
    <t>Hypotheken</t>
  </si>
  <si>
    <t>Verbandsbeiträge Verband A</t>
  </si>
  <si>
    <t>Verbandsbeiträge Verband B</t>
  </si>
  <si>
    <t>Mietzinsaufwand (Hallen/Probelokal)</t>
  </si>
  <si>
    <t>Aufwände für Cafeteria</t>
  </si>
  <si>
    <t>Trainingslager/ Probeweekend</t>
  </si>
  <si>
    <t>Aufwände für Trainer/Dirigent</t>
  </si>
  <si>
    <t>Aufwände für Schiedsrichter/innen Zuzüger/innen</t>
  </si>
  <si>
    <t>Aufwände für Anlässe/ Auftritte</t>
  </si>
  <si>
    <t>Erträge aus Tickets/Kollekten</t>
  </si>
  <si>
    <t xml:space="preserve">  kurzfristiges Fremdkapital</t>
  </si>
  <si>
    <t xml:space="preserve">  langfristiges Fremdkapital</t>
  </si>
  <si>
    <t xml:space="preserve">  liquide Mittel</t>
  </si>
  <si>
    <t xml:space="preserve">  Forderungen</t>
  </si>
  <si>
    <t xml:space="preserve">  Lager Vereinseigentum</t>
  </si>
  <si>
    <t xml:space="preserve">  Mobiliar</t>
  </si>
  <si>
    <t>Anlagevermögen</t>
  </si>
  <si>
    <t xml:space="preserve">  Immobilien</t>
  </si>
  <si>
    <t>weitere Erträge aus Events</t>
  </si>
  <si>
    <t>IT-Infrastruktur</t>
  </si>
  <si>
    <t>Werbung (offline)</t>
  </si>
  <si>
    <t>weitere Erträge Spielbetrieb</t>
  </si>
  <si>
    <t>Aufwände Vereinsfest/e</t>
  </si>
  <si>
    <t>ausserordentliche Aufwände</t>
  </si>
  <si>
    <t>weitere a.o. Aufwände</t>
  </si>
  <si>
    <t>ausserordentliche Erträge</t>
  </si>
  <si>
    <t>weitere a.o. Erträge</t>
  </si>
  <si>
    <t>Know-how
Sobald der Kontenplan steht, können Sie den grün umrandeten Bereich (ohne die Ränder) in Ihre Version der Vereinsbuchhaltung übertragen.</t>
  </si>
  <si>
    <t>Kasse II</t>
  </si>
  <si>
    <t>Konten zum Auswählen</t>
  </si>
  <si>
    <t>gewählt ='x'</t>
  </si>
  <si>
    <t>Bemerkungen</t>
  </si>
  <si>
    <t>Da die meisten Vereine ein Bank- oder Postkonto haben, sollte dieses geführt werden. Zusätzlich ist eine Kasse quasi ein "Muss".</t>
  </si>
  <si>
    <t>Mit Verbänden (v.a. in Sportvereinen) Kontokorrente geführt.</t>
  </si>
  <si>
    <t>für weitere Aktivkonten bitte scrollen.</t>
  </si>
  <si>
    <t>Hier können Sie erwartete Debitorenverluste eintragen.</t>
  </si>
  <si>
    <t>Im Lager sind Dinge, welche künftig an Mitglieder verkauft werden könnten.</t>
  </si>
  <si>
    <t>Kleider (Trainer, Uniformen etc.)</t>
  </si>
  <si>
    <t>Möglicherweise braucht es nur ein Kreditorenkonto. Löschen Sie in diesem Fall die Konten mit Nr. 2010 und 2020 und nenen Sie 2000 "Kreditoren".</t>
  </si>
  <si>
    <t>Nötig, wenn Verein Depot für Ausgeliehenes verlangt.</t>
  </si>
  <si>
    <t>Aufwände Vereinsbetrieb</t>
  </si>
  <si>
    <t>Aufwände Nicht-Vereinsbetrieb</t>
  </si>
  <si>
    <t>Kontobezeichnung vereinsspezifisch anpassen</t>
  </si>
  <si>
    <t>Mobiliar muss nicht zwingend aktiviert werden. Wenn kein Mobiliar in der Bilanz geführt werden soll, müssen Titel 'Mobiliar' und Kontonummern 1500 - 1530 sowie die zugehörigen Kontobezeichnungen gelöscht werden.</t>
  </si>
  <si>
    <t xml:space="preserve">Jedes Darlehen sollte in einem eigenen Konto geführt werden. </t>
  </si>
  <si>
    <t>Vereinsheft</t>
  </si>
  <si>
    <t>Vereinsartikel (Trainer/ T-Shirts)</t>
  </si>
  <si>
    <t>Inserate Vereinszeitschrift</t>
  </si>
  <si>
    <t>(nur bei Sportvereinen)</t>
  </si>
  <si>
    <t>Sollten Sie noch mehr Konten/ Zeilen benötigen, schreiben Sie eine E-mail an vereinsbuchhaltung@bluemail.ch. Sie werden gegen ein kleines Entgelt eine erweiterte Version erhalten. Allerdings können zu viele Konten die Buchhaltung auch verkomplizieren.</t>
  </si>
  <si>
    <t>Bankkonto Raiffeisen</t>
  </si>
  <si>
    <t>vereinsbuchhaltung.ch: Anleitung Kontenplangenerator</t>
  </si>
  <si>
    <t>Excel 97/2003</t>
  </si>
  <si>
    <t>Excel 2007 und höher</t>
  </si>
  <si>
    <t xml:space="preserve">  Kasse, Post, Bank</t>
  </si>
  <si>
    <t>Rufen Sie in Ihrer Version von der Buchhaltungssoftware nun "Inhalte einfügen" im Menü Bearbeiten auf.</t>
  </si>
  <si>
    <t>Gehen Sie ins ins Menüband Start und klicken Sie auf den kleinen Pfeil nach unten unterhalb von "Einfügen".</t>
  </si>
  <si>
    <t>In allen Versionen von Excel erscheint folgendes Fenster:</t>
  </si>
  <si>
    <t>Bei Fragen wenden Sie sich an vereinsbuchhaltung@bluemail.ch.</t>
  </si>
  <si>
    <t>Viel Erfolg!</t>
  </si>
  <si>
    <t>Zweck dieses Excel-Files (Kontenplangenerator)</t>
  </si>
  <si>
    <t>Hinweis: Diese Anleitung kann über die normale Excel-Druckfunktion ausgedruckt werden.</t>
  </si>
  <si>
    <t>Angenommen, Ihr Verein hat lediglich ein Bankkonto bei der Raiffeisenbank und eine Kasse. Löschen Sie in diesem Fall alle Konten, welche Sie nicht brauchen und präzisieren Sie die Bezeichnung des Bankkontos. Nachher sieht das Resultat für den Beispielfall wie folgt aus.</t>
  </si>
  <si>
    <t xml:space="preserve">Im Register 'Ihr Kontenplan' sehen Sie unter liquide Mittel folgendes Resultat. </t>
  </si>
  <si>
    <t xml:space="preserve">Scrollen Sie nach unten und führen Sie sämtliche nötigen Anpassungen für Ihren Verein so wie in Punkt 2 beschrieben durch. Der Kontenplangenerator gibt Ihnen im Feld "Bemerkungen" einige Tipps. Beachten Sie auch die Hinweise zuoberst im Register 'Konten zum Auswählen' und die eventuellen Fehlermeldungen. </t>
  </si>
  <si>
    <t xml:space="preserve">Selbstverständlich können Sie fehlende Konten hinzufügen indem sie leere Felder für Kontonr. und Kontobezeichnungen nützen. </t>
  </si>
  <si>
    <t>Sobald alles Ihren Bedürfnissen entspricht, können Sie den generierten Kontenplan in Ihre Version der Vereinsbuchhaltung übernehmen. Sollten während des Geschäftsjahrs noch weitere Konten in den Kontenplan aufgenommen werden, können Sie die Anpassung über diese Kontenplangenerator vornehmen und die folgenden Schritte wiederholen. Für das Übernehmen des erstellten Kontenplans gehen Sie wie folgt vor.</t>
  </si>
  <si>
    <t>Sobald Sie fertig sind mit dem Kontenplan Ihres Vereins, betrachten Sie das Ergebnis im Register 'Ihr Kontenplan'. Sie können dieses Ergebnis über die normale Druckfunktion von Excel auch ausdrucken. (Bei Bedarf können Sie den Druckbereich noch anpassen.)
Sollten Sie nun noch Anpassungen durchführen müssen, können Sie dies selbstverständlich in den gelben Feldern im Register "Konten zum Auswählen" tun. Im  Register 'Ihr Kontenplan' können Sie keine Anpassungen vornehmen, weshalb das Register schreibgeschützt ist.</t>
  </si>
  <si>
    <t>Markieren Sie im Register 'Ihr Kontenplan' alle Zellen innerhalb der grünen Ränder (unten schematisch angedeutet mit dem ersten und dem letzten Konto). Kopieren Sie die markierten Zellen mit Ctrl.-C in die Zwischenablage.</t>
  </si>
  <si>
    <t>Öffnen Sie nun Ihre (lizenzierte) Version der Vereinsbuchhaltung.ch. Sofern Sie diese noch nicht auf ihrem Computer haben, können Sie die kostenlose Testverion vom Downloadbereich unter www.vereinsbuchhaltung.ch heruterladen. 
Setzen Sie die Cursor in Ihrer Version der vereinsbuchhaltung.ch auf das oberste linke Feld im Register "Kontenplan" (sie unten).</t>
  </si>
  <si>
    <t>Je nach Ihrer Excel-Version trennen sich hier die Wege für den Schritt Nr. 10.</t>
  </si>
  <si>
    <t xml:space="preserve">Wählen Sie den wie oben angezeigt den Menüpunkt "Werte" aus und und klicken Sie anschliessend auf ok. Nun ist Ihr Kontenplan eingefügt. Durch eine Spezialität von Excel erscheinen in Ihrem Kontenplan nun folgende Fehlermeldungen. </t>
  </si>
  <si>
    <r>
      <rPr>
        <b/>
        <sz val="10"/>
        <rFont val="Arial"/>
        <family val="2"/>
      </rPr>
      <t>Wichtig:</t>
    </r>
    <r>
      <rPr>
        <sz val="10"/>
        <rFont val="Arial"/>
      </rPr>
      <t xml:space="preserve"> Um diese Fehlermeldungen wie im oben gezeigten Beispiel zu beseitigen, setzen Sie den Cursor oberhalb der Kontonnummer 1000 und drücken auf 'Delete'. Obwohl die gelöschte Zelle schon leer war verschwindet nun die Fehlermeldung. Tun Sie dasselbe für alle Felder der Kontonr. auf Zeilen, welche Titel enthalten. Mit diesem wichtigen Schritt verhindern Sie Folgefehler von Excel. </t>
    </r>
  </si>
  <si>
    <t xml:space="preserve">Sie können mit den ersten Buchungen im Register "Journal" in Ihrer Version der Buchhaltungssoftware von vereinsbuchhaltung.ch beginnen. Sofern Sie erst über die kostenlose Testversion verfügen, können Sie die lizenzierte Version nach den ersten Buchungen bei www.vereinsbuchhaltung.ch/bestellen beziehen und sämtliche von Ihnen in den gelben Zellen getätigte Einträge mit der normalen Funktion Copy (Ctrl-C) und Paste (Ctrl-V) aus der Testversion in die lizenzierte Version übertragen. </t>
  </si>
  <si>
    <t>Speichern Sie nun das File mit dem Kontenplangenerator ab. Wenn Sie den Kontenplan anpassen möchten, können Sie dies mit dem Kontenplangenerator tun.</t>
  </si>
  <si>
    <t>Kontenplan mittels diesem Kontenplangenerator anpassen</t>
  </si>
  <si>
    <t>Es braucht nicht zwingend mehrere Debitorenkonten. Möglicherweise erhöhen Sie jedoch die Übersicht besser, wenn Sie mehrere Debitorenkonten führen.</t>
  </si>
  <si>
    <t>Zu schreibende Rechnungen an Schuldner. (Nur Ende Jahr nutzen.)</t>
  </si>
  <si>
    <t>Bezeichnung vereinsspezifisch anpassen.</t>
  </si>
  <si>
    <t>Zu erwartende Rechnungen von Dritten. (Wenn überhaupt, nur Ende des Geschäftsjahres nutzen.)</t>
  </si>
  <si>
    <t>Aufwände für Lizenzen</t>
  </si>
  <si>
    <t>Werbung Internetwebsite</t>
  </si>
  <si>
    <t>andere staatl. Zuwendungen</t>
  </si>
  <si>
    <r>
      <rPr>
        <b/>
        <sz val="10"/>
        <rFont val="Arial"/>
        <family val="2"/>
      </rPr>
      <t xml:space="preserve">Konto während des Geschäftsjahres einfügen: </t>
    </r>
    <r>
      <rPr>
        <sz val="10"/>
        <rFont val="Arial"/>
        <family val="2"/>
      </rPr>
      <t>Ein Konto während des Geschäftsjahres einzufügen ist buchhalterisch kein Problem. Überlegen Sie sich, wo das Konto in der Buchhaltung hingehört und springen Sie an den entsprechenden Punkt im Register 'Konten zum Auswählen'.  Nutzen Sie eine noch nicht vergebene Kontonummer, welche höher ist als die vorhergehende und tiefer als die nachfolgende und wählen Sie eine möglichst selbsterklärende, kurze Bezeichnung. Anschliessend wiederholen Sie Schritte 8-13 aus dem obigen Kapitel (Übertragung des Kontenplans in Ihre Version).</t>
    </r>
  </si>
  <si>
    <r>
      <rPr>
        <b/>
        <sz val="10"/>
        <rFont val="Arial"/>
        <family val="2"/>
      </rPr>
      <t>Kontobezeichnung während des Geschäftsjahres anpassen:</t>
    </r>
    <r>
      <rPr>
        <sz val="10"/>
        <rFont val="Arial"/>
        <family val="2"/>
      </rPr>
      <t xml:space="preserve"> Eine Kontobezeichnung während des Jahres anzupassen ist buchhalterisch eventuell problematisch. Damit mindert man die Vergleichbarkeit über die Jahre. Handelt es sich um eine kleine Präzisierung, kann diese direkt in Ihrer Version von vereinsbuchhaltung.ch vorgenommen werden. Sicherheitshalber sollten Sie jedoch im Kontenplangenerator ebenfalls vorgenommen werden für den Fall dass man zu einem späteren Zeitpunkt den Kontenplan aus einem Grund vom Kontenplangenerator wieder in die Buchhaltungssoftware überträgt.</t>
    </r>
  </si>
  <si>
    <r>
      <t xml:space="preserve">Vorbemerkung: </t>
    </r>
    <r>
      <rPr>
        <sz val="10"/>
        <rFont val="Arial"/>
        <family val="2"/>
      </rPr>
      <t>Sämtliche der folgenden Schritte können manuell direkt im Programm der vereinsbuchhaltung.ch vorgenommen werden. Um ein Konto einzufügen oder ein Konto zu löschen ist der nachfolgend beschriebene Weg jedoch einfacher.</t>
    </r>
  </si>
  <si>
    <t>Kontenplan mit Kontenplangenerator neu erstellen (Beispiel)</t>
  </si>
  <si>
    <t>Mit diesem Excel-File (Kontenplangenerator) können Sie mit Hilfe von Tipps einen neuen Kontenplan erstellen, einen bestehenden kürzen oder um weitere Konten erweitern. Wenn Sie über die Testversion oder eine lizenzierte Version des doppelten Buchhaltungsprogramms der vereinsbuchhaltung.ch verfügen, können Sie das Ergebnis mittels Copy und Paste in Ihre Version übertragen. Um schrittweise vorzugehen, empfiehlt es sich diese Anleitung auszudrucken und anschliessend mithilfe des Ausdrucks direkt im Register 'Konten zum Auswählen' (das Register finden Sie im Excel unten links) die nötigen Punkte durchzuarbeiten.
Anhand eines Beispiels wird zunächst aufgezeigt, wie man einen Kontenplan neu erstellen kann. Weiter unten sind Tipps für die Veränderung des Kontenplans während eines Geschäftsjahres.</t>
  </si>
  <si>
    <r>
      <rPr>
        <b/>
        <sz val="10"/>
        <rFont val="Arial"/>
        <family val="2"/>
      </rPr>
      <t xml:space="preserve">Das Vorgehen in Kürze: </t>
    </r>
    <r>
      <rPr>
        <sz val="10"/>
        <rFont val="Arial"/>
        <family val="2"/>
      </rPr>
      <t xml:space="preserve">Der Musterkontenplan im Register "Konten zum Auswählen" enthält eine gute Auswahl von Konten, welche Vereine benötigen. (Für kleine Vereine sind es eher zu viele Konten, aber die nicht benötigten Konten zu löschen ist für das Vorgehen viel einfacher, als an zusätzliche selbst zu denken.) Deswegen können Sie die von Ihrem Verein/ Ihrer Kleinstfirma nicht verwendeten Konten mittels Delete löschen und Bezeichnungen bei den verwendeten Konten anpassen, wenn nötig. Das Resultat ist ein fixfertiger Kontenplan, welchen Sie dem Register 'Ihr Kontenplan' entnehmen können und in Ihre doppelte Buchhaltung der Vereinsbuchhaltung.ch im Register 'Kontenplan' einfügen können. 
(Hinweis: sämtliche gelb eingefärbten Felder können Sie bearbeiten.)
</t>
    </r>
    <r>
      <rPr>
        <b/>
        <sz val="10"/>
        <rFont val="Arial"/>
        <family val="2"/>
      </rPr>
      <t>Ihr erster Schritt:</t>
    </r>
    <r>
      <rPr>
        <sz val="10"/>
        <rFont val="Arial"/>
        <family val="2"/>
      </rPr>
      <t xml:space="preserve"> 
Wechseln Sie nun in das Register 'Konten zum Auswählen'. Bei den liquiden Mitteln sieht die Vorlage wie folgt aus. (Leere Felder werden nicht angezeigt)</t>
    </r>
  </si>
  <si>
    <r>
      <t xml:space="preserve">Vorgehen zum Erstellen des Kontenplans für Ihre Bedürfnisse:
</t>
    </r>
    <r>
      <rPr>
        <sz val="10"/>
        <rFont val="Arial"/>
        <family val="2"/>
      </rPr>
      <t xml:space="preserve">Sie haben einen Kontenplan mit recht vielen Konten vor sich. Lassen Sie die für Ihren Verein relevanten Konten stehen und löschen Sie alle Titel, Kontonummern und Kontobezeichnungen, welche Sie nicht benötigen. Verändern Sie wenn sinnvoll die Kontobezeichnung. Verschieben Sie jedoch die Konten </t>
    </r>
    <r>
      <rPr>
        <b/>
        <sz val="10"/>
        <rFont val="Arial"/>
        <family val="2"/>
      </rPr>
      <t xml:space="preserve">NICHT mit Cut and Paste, da dies zu Fehlern führt. </t>
    </r>
    <r>
      <rPr>
        <sz val="10"/>
        <rFont val="Arial"/>
        <family val="2"/>
      </rPr>
      <t>Sie können Konten mittels Copy und Paste verschieben und die überflüssigen Bezeichnungen löschen.</t>
    </r>
    <r>
      <rPr>
        <b/>
        <sz val="10"/>
        <rFont val="Arial"/>
        <family val="2"/>
      </rPr>
      <t xml:space="preserve">
Im Register 'Ihr Kontenplan' finden Sie das übersichtliche Ergebnis, welches Sie mittels Copy und Einfügen/ Werte in Ihre Version der Vereinsbuchhaltung übertragen können (s. dazu Register 'Anleitung').
Tipps:</t>
    </r>
    <r>
      <rPr>
        <sz val="10"/>
        <rFont val="Arial"/>
        <family val="2"/>
      </rPr>
      <t xml:space="preserve">
- Bitte verwenden Sie nur vierstellige Kontonummern in aufsteigender Reihenfolge.
- Nur die gelben Zellen sind veränderbar. 
- Bitte fügen Sie keine Zellen ein, sondern nutzen Sie für zusätzliche Konten die leeren (oder gelöschten Felder). Sollten Sie mehr Zeilen (sprich Konten) benötigen, dürfen sie gerne an vereinsbuchhaltung@bluemail.ch gelangen.
- Die Titel erhöhen die Übersicht, weshalb es sich empfiehlt, diese nicht zu löschen.
- Bitte beachten Sie die Bemerkungen und die möglichen Fehlermeldungen. </t>
    </r>
  </si>
  <si>
    <r>
      <rPr>
        <b/>
        <sz val="10"/>
        <rFont val="Arial"/>
        <family val="2"/>
      </rPr>
      <t>Konto während des Geschäftsjahres löschen:</t>
    </r>
    <r>
      <rPr>
        <sz val="10"/>
        <rFont val="Arial"/>
        <family val="2"/>
      </rPr>
      <t xml:space="preserve"> </t>
    </r>
    <r>
      <rPr>
        <b/>
        <sz val="10"/>
        <rFont val="Arial"/>
        <family val="2"/>
      </rPr>
      <t>Ein Konto während des Geschäftsjahres zu löschen ist buchhalterisch sehr problematisch</t>
    </r>
    <r>
      <rPr>
        <sz val="10"/>
        <rFont val="Arial"/>
        <family val="2"/>
      </rPr>
      <t xml:space="preserve"> ausser es hat bisher noch keine Buchungen auf dem Konto gegeben. Überlegen Sie sich, ob das entsprechende Konto nicht eventuell in einem Folgejahr wieder genutzt wird. (Beispielsweise bei nicht jährlich wiederkehrenden Events.) Besser ist es ein Konto anfangs eines Geschäftsjahres zu löschen.
Wenn das Konto nicht mehr genutzt wird und keine Buchungen hat, können Sie das entsprechende Konto aus dem Kontenplangenerator im Register 'Konten zum Auswählen' löschen und die Schritte 8-13 aus dem obigen Kapitel.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</si>
</sst>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0"/>
      <name val="Arial"/>
      <family val="2"/>
    </font>
    <font>
      <sz val="10"/>
      <name val="Arial"/>
      <family val="2"/>
    </font>
    <font>
      <b/>
      <sz val="12"/>
      <name val="Arial"/>
      <family val="2"/>
    </font>
    <font>
      <sz val="8"/>
      <name val="Arial"/>
      <family val="2"/>
    </font>
    <font>
      <b/>
      <sz val="10"/>
      <name val="Arial"/>
      <family val="2"/>
    </font>
    <font>
      <sz val="16"/>
      <name val="Arial"/>
      <family val="2"/>
    </font>
    <font>
      <sz val="9"/>
      <color indexed="81"/>
      <name val="Tahoma"/>
      <family val="2"/>
    </font>
    <font>
      <b/>
      <sz val="9"/>
      <color indexed="81"/>
      <name val="Tahoma"/>
      <family val="2"/>
    </font>
    <font>
      <sz val="12"/>
      <name val="Arial"/>
      <family val="2"/>
    </font>
    <font>
      <sz val="8"/>
      <color indexed="17"/>
      <name val="Arial"/>
      <family val="2"/>
    </font>
    <font>
      <sz val="10"/>
      <color indexed="9"/>
      <name val="Arial"/>
      <family val="2"/>
    </font>
    <font>
      <sz val="16"/>
      <color indexed="18"/>
      <name val="Verdana"/>
      <family val="2"/>
    </font>
    <font>
      <sz val="8"/>
      <name val="Arial"/>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s>
  <borders count="14">
    <border>
      <left/>
      <right/>
      <top/>
      <bottom/>
      <diagonal/>
    </border>
    <border>
      <left/>
      <right/>
      <top/>
      <bottom style="thin">
        <color indexed="64"/>
      </bottom>
      <diagonal/>
    </border>
    <border>
      <left/>
      <right/>
      <top style="thin">
        <color indexed="64"/>
      </top>
      <bottom/>
      <diagonal/>
    </border>
    <border>
      <left style="hair">
        <color indexed="22"/>
      </left>
      <right style="hair">
        <color indexed="22"/>
      </right>
      <top style="hair">
        <color indexed="22"/>
      </top>
      <bottom style="hair">
        <color indexed="22"/>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22"/>
      </right>
      <top style="hair">
        <color indexed="22"/>
      </top>
      <bottom style="hair">
        <color indexed="22"/>
      </bottom>
      <diagonal/>
    </border>
    <border>
      <left style="hair">
        <color indexed="22"/>
      </left>
      <right style="medium">
        <color indexed="64"/>
      </right>
      <top style="hair">
        <color indexed="22"/>
      </top>
      <bottom style="hair">
        <color indexed="22"/>
      </bottom>
      <diagonal/>
    </border>
    <border>
      <left style="medium">
        <color indexed="64"/>
      </left>
      <right style="hair">
        <color indexed="22"/>
      </right>
      <top style="hair">
        <color indexed="22"/>
      </top>
      <bottom style="medium">
        <color indexed="64"/>
      </bottom>
      <diagonal/>
    </border>
    <border>
      <left style="hair">
        <color indexed="22"/>
      </left>
      <right style="hair">
        <color indexed="22"/>
      </right>
      <top style="hair">
        <color indexed="22"/>
      </top>
      <bottom style="medium">
        <color indexed="64"/>
      </bottom>
      <diagonal/>
    </border>
    <border>
      <left style="hair">
        <color indexed="22"/>
      </left>
      <right style="medium">
        <color indexed="64"/>
      </right>
      <top style="hair">
        <color indexed="22"/>
      </top>
      <bottom style="medium">
        <color indexed="64"/>
      </bottom>
      <diagonal/>
    </border>
    <border>
      <left style="thin">
        <color indexed="64"/>
      </left>
      <right/>
      <top/>
      <bottom/>
      <diagonal/>
    </border>
  </borders>
  <cellStyleXfs count="1">
    <xf numFmtId="0" fontId="0" fillId="0" borderId="0"/>
  </cellStyleXfs>
  <cellXfs count="67">
    <xf numFmtId="0" fontId="0" fillId="0" borderId="0" xfId="0"/>
    <xf numFmtId="0" fontId="3" fillId="0" borderId="1" xfId="0" applyFont="1" applyFill="1" applyBorder="1" applyAlignment="1">
      <alignment horizontal="center" vertical="center"/>
    </xf>
    <xf numFmtId="0" fontId="0" fillId="2" borderId="0" xfId="0" applyFill="1" applyBorder="1" applyAlignment="1"/>
    <xf numFmtId="0" fontId="0" fillId="0" borderId="0" xfId="0" applyBorder="1" applyAlignment="1">
      <alignment horizontal="center" vertical="center"/>
    </xf>
    <xf numFmtId="0" fontId="0" fillId="0" borderId="0" xfId="0" applyBorder="1" applyAlignment="1">
      <alignment horizontal="center" vertical="center" wrapText="1"/>
    </xf>
    <xf numFmtId="0" fontId="1" fillId="0" borderId="2" xfId="0" applyFont="1" applyFill="1" applyBorder="1" applyAlignment="1">
      <alignment horizontal="center" vertical="center"/>
    </xf>
    <xf numFmtId="0" fontId="1" fillId="3" borderId="3" xfId="0" applyFont="1" applyFill="1" applyBorder="1" applyProtection="1">
      <protection locked="0"/>
    </xf>
    <xf numFmtId="0" fontId="2" fillId="3" borderId="3" xfId="0" applyFont="1" applyFill="1" applyBorder="1" applyAlignment="1" applyProtection="1">
      <alignment vertical="center"/>
      <protection locked="0"/>
    </xf>
    <xf numFmtId="0" fontId="4" fillId="0" borderId="0" xfId="0" applyFont="1" applyAlignment="1">
      <alignment wrapText="1"/>
    </xf>
    <xf numFmtId="0" fontId="5" fillId="0" borderId="0" xfId="0" applyFont="1"/>
    <xf numFmtId="0" fontId="1" fillId="0" borderId="0" xfId="0" applyFont="1" applyFill="1" applyBorder="1" applyProtection="1"/>
    <xf numFmtId="0" fontId="2" fillId="0" borderId="0" xfId="0" applyFont="1" applyFill="1" applyBorder="1" applyAlignment="1" applyProtection="1">
      <alignment vertical="center"/>
    </xf>
    <xf numFmtId="0" fontId="2" fillId="0" borderId="0" xfId="0" applyFont="1"/>
    <xf numFmtId="0" fontId="0" fillId="0" borderId="0" xfId="0" applyFill="1" applyBorder="1" applyAlignment="1"/>
    <xf numFmtId="0" fontId="1" fillId="0" borderId="2" xfId="0" applyFont="1" applyFill="1" applyBorder="1" applyAlignment="1">
      <alignment horizontal="center" vertical="center" wrapText="1"/>
    </xf>
    <xf numFmtId="0" fontId="0" fillId="0" borderId="0" xfId="0" applyAlignment="1">
      <alignment horizontal="center"/>
    </xf>
    <xf numFmtId="0" fontId="0" fillId="0" borderId="4" xfId="0" applyFill="1" applyBorder="1" applyAlignment="1">
      <alignment horizontal="center"/>
    </xf>
    <xf numFmtId="0" fontId="4" fillId="0" borderId="0" xfId="0" applyFont="1" applyAlignment="1" applyProtection="1">
      <alignment wrapText="1"/>
    </xf>
    <xf numFmtId="0" fontId="0" fillId="0" borderId="0" xfId="0" applyFill="1" applyBorder="1" applyAlignment="1" applyProtection="1">
      <alignment horizontal="left" vertical="center"/>
    </xf>
    <xf numFmtId="0" fontId="0" fillId="0" borderId="3" xfId="0" applyFill="1" applyBorder="1" applyAlignment="1" applyProtection="1">
      <alignment horizontal="center" vertical="center" wrapText="1"/>
    </xf>
    <xf numFmtId="0" fontId="1" fillId="0" borderId="3" xfId="0" applyFont="1" applyFill="1" applyBorder="1" applyProtection="1"/>
    <xf numFmtId="0" fontId="2" fillId="0" borderId="3" xfId="0" applyFont="1" applyFill="1" applyBorder="1" applyAlignment="1" applyProtection="1">
      <alignment vertical="center"/>
    </xf>
    <xf numFmtId="0" fontId="0" fillId="0" borderId="3" xfId="0"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9"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pplyProtection="1">
      <alignment vertical="center"/>
      <protection locked="0"/>
    </xf>
    <xf numFmtId="0" fontId="2" fillId="0" borderId="0" xfId="0" applyFont="1" applyFill="1"/>
    <xf numFmtId="0" fontId="10" fillId="0" borderId="0" xfId="0" applyFont="1" applyAlignment="1">
      <alignment wrapText="1"/>
    </xf>
    <xf numFmtId="0" fontId="11" fillId="0" borderId="0" xfId="0" applyFont="1" applyBorder="1" applyAlignment="1">
      <alignment horizontal="center" vertical="center"/>
    </xf>
    <xf numFmtId="0" fontId="2" fillId="0" borderId="0" xfId="0" applyFont="1" applyFill="1" applyBorder="1" applyAlignment="1" applyProtection="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3" borderId="8" xfId="0" applyFont="1" applyFill="1" applyBorder="1" applyProtection="1">
      <protection locked="0"/>
    </xf>
    <xf numFmtId="0" fontId="2" fillId="0" borderId="9" xfId="0" applyFont="1" applyFill="1" applyBorder="1" applyAlignment="1" applyProtection="1">
      <alignment vertical="center"/>
    </xf>
    <xf numFmtId="0" fontId="1" fillId="0" borderId="8" xfId="0" applyFont="1" applyFill="1" applyBorder="1" applyProtection="1"/>
    <xf numFmtId="0" fontId="2" fillId="3" borderId="9" xfId="0" applyFont="1" applyFill="1" applyBorder="1" applyAlignment="1" applyProtection="1">
      <alignment vertical="center"/>
      <protection locked="0"/>
    </xf>
    <xf numFmtId="0" fontId="1" fillId="0" borderId="10" xfId="0" applyFont="1" applyFill="1" applyBorder="1" applyProtection="1"/>
    <xf numFmtId="0" fontId="2" fillId="3" borderId="11" xfId="0" applyFont="1" applyFill="1" applyBorder="1" applyAlignment="1" applyProtection="1">
      <alignment vertical="center"/>
      <protection locked="0"/>
    </xf>
    <xf numFmtId="0" fontId="2" fillId="3" borderId="12" xfId="0" applyFont="1" applyFill="1" applyBorder="1" applyAlignment="1" applyProtection="1">
      <alignment vertical="center"/>
      <protection locked="0"/>
    </xf>
    <xf numFmtId="0" fontId="1" fillId="0" borderId="0" xfId="0" applyFont="1"/>
    <xf numFmtId="0" fontId="0" fillId="0" borderId="0" xfId="0" applyNumberFormat="1"/>
    <xf numFmtId="0" fontId="12" fillId="0" borderId="0" xfId="0" applyFont="1"/>
    <xf numFmtId="0" fontId="0" fillId="0" borderId="13" xfId="0" applyBorder="1"/>
    <xf numFmtId="0" fontId="0" fillId="0" borderId="0" xfId="0" applyBorder="1"/>
    <xf numFmtId="0" fontId="0" fillId="0" borderId="0" xfId="0" applyAlignment="1">
      <alignment wrapText="1"/>
    </xf>
    <xf numFmtId="0" fontId="2" fillId="0" borderId="0" xfId="0" applyFont="1" applyAlignment="1">
      <alignment wrapText="1"/>
    </xf>
    <xf numFmtId="0" fontId="0" fillId="0" borderId="0" xfId="0" applyAlignment="1">
      <alignment vertical="top"/>
    </xf>
    <xf numFmtId="0" fontId="0" fillId="0" borderId="0" xfId="0" applyAlignment="1">
      <alignment wrapText="1"/>
    </xf>
    <xf numFmtId="0" fontId="2" fillId="0" borderId="0" xfId="0" applyFont="1" applyAlignment="1">
      <alignment wrapText="1"/>
    </xf>
    <xf numFmtId="0" fontId="1" fillId="0" borderId="0" xfId="0" applyFont="1" applyAlignment="1">
      <alignment wrapText="1"/>
    </xf>
    <xf numFmtId="0" fontId="0" fillId="0" borderId="13" xfId="0" applyBorder="1" applyAlignment="1">
      <alignment wrapText="1"/>
    </xf>
    <xf numFmtId="0" fontId="0" fillId="0" borderId="0" xfId="0" applyBorder="1" applyAlignment="1">
      <alignment wrapText="1"/>
    </xf>
    <xf numFmtId="0" fontId="2" fillId="4" borderId="0" xfId="0" applyFont="1" applyFill="1" applyAlignment="1">
      <alignment vertical="center" wrapText="1"/>
    </xf>
    <xf numFmtId="0" fontId="0" fillId="0" borderId="0" xfId="0" applyAlignment="1">
      <alignment vertical="center" wrapText="1"/>
    </xf>
    <xf numFmtId="0" fontId="0" fillId="4" borderId="0" xfId="0" applyFill="1" applyAlignment="1">
      <alignment vertical="center" wrapText="1"/>
    </xf>
    <xf numFmtId="0" fontId="2" fillId="0" borderId="0" xfId="0" applyNumberFormat="1" applyFont="1" applyAlignment="1">
      <alignment wrapText="1"/>
    </xf>
    <xf numFmtId="0" fontId="6" fillId="0" borderId="0" xfId="0" applyFont="1" applyAlignment="1">
      <alignment horizontal="center" wrapText="1"/>
    </xf>
    <xf numFmtId="0" fontId="1" fillId="0" borderId="0" xfId="0" applyFont="1" applyFill="1" applyBorder="1" applyAlignment="1">
      <alignment horizontal="left" vertical="top" wrapText="1"/>
    </xf>
    <xf numFmtId="0" fontId="2" fillId="0" borderId="0" xfId="0" applyFont="1" applyBorder="1" applyAlignment="1">
      <alignment horizontal="left" vertical="top"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1" fillId="0" borderId="0" xfId="0" applyFont="1" applyFill="1" applyBorder="1" applyAlignment="1">
      <alignment horizontal="center" vertical="center" wrapText="1"/>
    </xf>
    <xf numFmtId="0" fontId="0" fillId="0" borderId="0" xfId="0" applyAlignment="1">
      <alignment horizontal="center" vertical="center" wrapText="1"/>
    </xf>
  </cellXfs>
  <cellStyles count="1">
    <cellStyle name="Standard" xfId="0" builtinId="0"/>
  </cellStyles>
  <dxfs count="5">
    <dxf>
      <fill>
        <patternFill>
          <bgColor indexed="52"/>
        </patternFill>
      </fill>
    </dxf>
    <dxf>
      <fill>
        <patternFill>
          <bgColor rgb="FF00B050"/>
        </patternFill>
      </fill>
    </dxf>
    <dxf>
      <fill>
        <patternFill>
          <bgColor indexed="10"/>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40</xdr:row>
      <xdr:rowOff>152400</xdr:rowOff>
    </xdr:from>
    <xdr:to>
      <xdr:col>7</xdr:col>
      <xdr:colOff>619125</xdr:colOff>
      <xdr:row>49</xdr:row>
      <xdr:rowOff>28575</xdr:rowOff>
    </xdr:to>
    <xdr:pic>
      <xdr:nvPicPr>
        <xdr:cNvPr id="3254"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048875"/>
          <a:ext cx="5676900"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133350</xdr:colOff>
      <xdr:row>61</xdr:row>
      <xdr:rowOff>0</xdr:rowOff>
    </xdr:from>
    <xdr:to>
      <xdr:col>7</xdr:col>
      <xdr:colOff>457200</xdr:colOff>
      <xdr:row>64</xdr:row>
      <xdr:rowOff>9525</xdr:rowOff>
    </xdr:to>
    <xdr:pic>
      <xdr:nvPicPr>
        <xdr:cNvPr id="3255" name="Picture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 y="15278100"/>
          <a:ext cx="5381625"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142875</xdr:colOff>
      <xdr:row>64</xdr:row>
      <xdr:rowOff>76200</xdr:rowOff>
    </xdr:from>
    <xdr:to>
      <xdr:col>7</xdr:col>
      <xdr:colOff>466725</xdr:colOff>
      <xdr:row>65</xdr:row>
      <xdr:rowOff>104775</xdr:rowOff>
    </xdr:to>
    <xdr:pic>
      <xdr:nvPicPr>
        <xdr:cNvPr id="3256" name="Picture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4825" y="15840075"/>
          <a:ext cx="5381625"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304800</xdr:colOff>
      <xdr:row>64</xdr:row>
      <xdr:rowOff>0</xdr:rowOff>
    </xdr:from>
    <xdr:to>
      <xdr:col>7</xdr:col>
      <xdr:colOff>581025</xdr:colOff>
      <xdr:row>64</xdr:row>
      <xdr:rowOff>104775</xdr:rowOff>
    </xdr:to>
    <xdr:grpSp>
      <xdr:nvGrpSpPr>
        <xdr:cNvPr id="3257" name="Group 19"/>
        <xdr:cNvGrpSpPr>
          <a:grpSpLocks/>
        </xdr:cNvGrpSpPr>
      </xdr:nvGrpSpPr>
      <xdr:grpSpPr bwMode="auto">
        <a:xfrm>
          <a:off x="5724525" y="15763875"/>
          <a:ext cx="276225" cy="104775"/>
          <a:chOff x="557" y="1334"/>
          <a:chExt cx="29" cy="11"/>
        </a:xfrm>
      </xdr:grpSpPr>
      <xdr:sp macro="" textlink="">
        <xdr:nvSpPr>
          <xdr:cNvPr id="3272" name="Line 16"/>
          <xdr:cNvSpPr>
            <a:spLocks noChangeShapeType="1"/>
          </xdr:cNvSpPr>
        </xdr:nvSpPr>
        <xdr:spPr bwMode="auto">
          <a:xfrm>
            <a:off x="572" y="1334"/>
            <a:ext cx="14" cy="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73" name="Line 17"/>
          <xdr:cNvSpPr>
            <a:spLocks noChangeShapeType="1"/>
          </xdr:cNvSpPr>
        </xdr:nvSpPr>
        <xdr:spPr bwMode="auto">
          <a:xfrm flipH="1">
            <a:off x="557" y="1337"/>
            <a:ext cx="27" cy="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74" name="Line 18"/>
          <xdr:cNvSpPr>
            <a:spLocks noChangeShapeType="1"/>
          </xdr:cNvSpPr>
        </xdr:nvSpPr>
        <xdr:spPr bwMode="auto">
          <a:xfrm>
            <a:off x="559" y="1340"/>
            <a:ext cx="15" cy="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64</xdr:row>
      <xdr:rowOff>9525</xdr:rowOff>
    </xdr:from>
    <xdr:to>
      <xdr:col>2</xdr:col>
      <xdr:colOff>276225</xdr:colOff>
      <xdr:row>64</xdr:row>
      <xdr:rowOff>114300</xdr:rowOff>
    </xdr:to>
    <xdr:grpSp>
      <xdr:nvGrpSpPr>
        <xdr:cNvPr id="3258" name="Group 20"/>
        <xdr:cNvGrpSpPr>
          <a:grpSpLocks/>
        </xdr:cNvGrpSpPr>
      </xdr:nvGrpSpPr>
      <xdr:grpSpPr bwMode="auto">
        <a:xfrm>
          <a:off x="361950" y="15773400"/>
          <a:ext cx="276225" cy="104775"/>
          <a:chOff x="557" y="1334"/>
          <a:chExt cx="29" cy="11"/>
        </a:xfrm>
      </xdr:grpSpPr>
      <xdr:sp macro="" textlink="">
        <xdr:nvSpPr>
          <xdr:cNvPr id="3269" name="Line 21"/>
          <xdr:cNvSpPr>
            <a:spLocks noChangeShapeType="1"/>
          </xdr:cNvSpPr>
        </xdr:nvSpPr>
        <xdr:spPr bwMode="auto">
          <a:xfrm>
            <a:off x="572" y="1334"/>
            <a:ext cx="14" cy="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70" name="Line 22"/>
          <xdr:cNvSpPr>
            <a:spLocks noChangeShapeType="1"/>
          </xdr:cNvSpPr>
        </xdr:nvSpPr>
        <xdr:spPr bwMode="auto">
          <a:xfrm flipH="1">
            <a:off x="557" y="1337"/>
            <a:ext cx="27" cy="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71" name="Line 23"/>
          <xdr:cNvSpPr>
            <a:spLocks noChangeShapeType="1"/>
          </xdr:cNvSpPr>
        </xdr:nvSpPr>
        <xdr:spPr bwMode="auto">
          <a:xfrm>
            <a:off x="559" y="1340"/>
            <a:ext cx="15" cy="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47625</xdr:colOff>
      <xdr:row>82</xdr:row>
      <xdr:rowOff>28575</xdr:rowOff>
    </xdr:from>
    <xdr:to>
      <xdr:col>6</xdr:col>
      <xdr:colOff>333375</xdr:colOff>
      <xdr:row>87</xdr:row>
      <xdr:rowOff>85725</xdr:rowOff>
    </xdr:to>
    <xdr:grpSp>
      <xdr:nvGrpSpPr>
        <xdr:cNvPr id="3259" name="Group 25"/>
        <xdr:cNvGrpSpPr>
          <a:grpSpLocks/>
        </xdr:cNvGrpSpPr>
      </xdr:nvGrpSpPr>
      <xdr:grpSpPr bwMode="auto">
        <a:xfrm>
          <a:off x="3943350" y="19745325"/>
          <a:ext cx="1047750" cy="866775"/>
          <a:chOff x="209" y="1508"/>
          <a:chExt cx="110" cy="91"/>
        </a:xfrm>
      </xdr:grpSpPr>
      <xdr:pic>
        <xdr:nvPicPr>
          <xdr:cNvPr id="3267" name="Grafik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9" y="1508"/>
            <a:ext cx="102" cy="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268" name="Line 24"/>
          <xdr:cNvSpPr>
            <a:spLocks noChangeShapeType="1"/>
          </xdr:cNvSpPr>
        </xdr:nvSpPr>
        <xdr:spPr bwMode="auto">
          <a:xfrm flipH="1">
            <a:off x="241" y="1545"/>
            <a:ext cx="78" cy="42"/>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38100</xdr:colOff>
      <xdr:row>68</xdr:row>
      <xdr:rowOff>95250</xdr:rowOff>
    </xdr:from>
    <xdr:to>
      <xdr:col>7</xdr:col>
      <xdr:colOff>371475</xdr:colOff>
      <xdr:row>74</xdr:row>
      <xdr:rowOff>19050</xdr:rowOff>
    </xdr:to>
    <xdr:pic>
      <xdr:nvPicPr>
        <xdr:cNvPr id="3260" name="Picture 2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0050" y="17154525"/>
          <a:ext cx="5391150" cy="8953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0</xdr:colOff>
      <xdr:row>82</xdr:row>
      <xdr:rowOff>0</xdr:rowOff>
    </xdr:from>
    <xdr:to>
      <xdr:col>4</xdr:col>
      <xdr:colOff>876300</xdr:colOff>
      <xdr:row>92</xdr:row>
      <xdr:rowOff>95250</xdr:rowOff>
    </xdr:to>
    <xdr:pic>
      <xdr:nvPicPr>
        <xdr:cNvPr id="3261" name="Picture 2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1950" y="19716750"/>
          <a:ext cx="2790825" cy="1714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285750</xdr:colOff>
      <xdr:row>77</xdr:row>
      <xdr:rowOff>19050</xdr:rowOff>
    </xdr:from>
    <xdr:to>
      <xdr:col>4</xdr:col>
      <xdr:colOff>1152525</xdr:colOff>
      <xdr:row>77</xdr:row>
      <xdr:rowOff>142875</xdr:rowOff>
    </xdr:to>
    <xdr:sp macro="" textlink="">
      <xdr:nvSpPr>
        <xdr:cNvPr id="3262" name="Line 28"/>
        <xdr:cNvSpPr>
          <a:spLocks noChangeShapeType="1"/>
        </xdr:cNvSpPr>
      </xdr:nvSpPr>
      <xdr:spPr bwMode="auto">
        <a:xfrm flipH="1">
          <a:off x="1800225" y="18535650"/>
          <a:ext cx="1628775"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1152525</xdr:colOff>
      <xdr:row>77</xdr:row>
      <xdr:rowOff>19050</xdr:rowOff>
    </xdr:from>
    <xdr:to>
      <xdr:col>6</xdr:col>
      <xdr:colOff>257175</xdr:colOff>
      <xdr:row>77</xdr:row>
      <xdr:rowOff>123825</xdr:rowOff>
    </xdr:to>
    <xdr:sp macro="" textlink="">
      <xdr:nvSpPr>
        <xdr:cNvPr id="3263" name="Line 29"/>
        <xdr:cNvSpPr>
          <a:spLocks noChangeShapeType="1"/>
        </xdr:cNvSpPr>
      </xdr:nvSpPr>
      <xdr:spPr bwMode="auto">
        <a:xfrm>
          <a:off x="3429000" y="18535650"/>
          <a:ext cx="148590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619125</xdr:colOff>
      <xdr:row>96</xdr:row>
      <xdr:rowOff>57150</xdr:rowOff>
    </xdr:from>
    <xdr:to>
      <xdr:col>5</xdr:col>
      <xdr:colOff>333375</xdr:colOff>
      <xdr:row>114</xdr:row>
      <xdr:rowOff>66675</xdr:rowOff>
    </xdr:to>
    <xdr:pic>
      <xdr:nvPicPr>
        <xdr:cNvPr id="3264" name="Picture 30"/>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81075" y="22040850"/>
          <a:ext cx="3248025" cy="29241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923925</xdr:colOff>
      <xdr:row>97</xdr:row>
      <xdr:rowOff>76200</xdr:rowOff>
    </xdr:from>
    <xdr:to>
      <xdr:col>4</xdr:col>
      <xdr:colOff>333375</xdr:colOff>
      <xdr:row>101</xdr:row>
      <xdr:rowOff>104775</xdr:rowOff>
    </xdr:to>
    <xdr:sp macro="" textlink="">
      <xdr:nvSpPr>
        <xdr:cNvPr id="3265" name="Line 31"/>
        <xdr:cNvSpPr>
          <a:spLocks noChangeShapeType="1"/>
        </xdr:cNvSpPr>
      </xdr:nvSpPr>
      <xdr:spPr bwMode="auto">
        <a:xfrm flipH="1">
          <a:off x="1285875" y="22221825"/>
          <a:ext cx="1323975" cy="676275"/>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0</xdr:colOff>
      <xdr:row>117</xdr:row>
      <xdr:rowOff>0</xdr:rowOff>
    </xdr:from>
    <xdr:to>
      <xdr:col>7</xdr:col>
      <xdr:colOff>352425</xdr:colOff>
      <xdr:row>120</xdr:row>
      <xdr:rowOff>114300</xdr:rowOff>
    </xdr:to>
    <xdr:pic>
      <xdr:nvPicPr>
        <xdr:cNvPr id="3266" name="Picture 34"/>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61950" y="25717500"/>
          <a:ext cx="5410200" cy="8572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4"/>
  <sheetViews>
    <sheetView tabSelected="1" workbookViewId="0">
      <selection activeCell="B2" sqref="B2"/>
    </sheetView>
  </sheetViews>
  <sheetFormatPr baseColWidth="10" defaultRowHeight="12.75" x14ac:dyDescent="0.2"/>
  <cols>
    <col min="1" max="1" width="2" customWidth="1"/>
    <col min="2" max="2" width="3.42578125" customWidth="1"/>
    <col min="3" max="3" width="17.28515625" customWidth="1"/>
    <col min="5" max="5" width="24.28515625" customWidth="1"/>
    <col min="8" max="8" width="10.28515625" customWidth="1"/>
  </cols>
  <sheetData>
    <row r="1" spans="2:12" ht="27.75" customHeight="1" x14ac:dyDescent="0.25">
      <c r="B1" s="44" t="s">
        <v>138</v>
      </c>
    </row>
    <row r="2" spans="2:12" x14ac:dyDescent="0.2">
      <c r="J2" s="55" t="s">
        <v>148</v>
      </c>
      <c r="K2" s="56"/>
      <c r="L2" s="56"/>
    </row>
    <row r="3" spans="2:12" x14ac:dyDescent="0.2">
      <c r="B3" s="42" t="s">
        <v>147</v>
      </c>
      <c r="J3" s="57"/>
      <c r="K3" s="56"/>
      <c r="L3" s="56"/>
    </row>
    <row r="4" spans="2:12" x14ac:dyDescent="0.2">
      <c r="J4" s="56"/>
      <c r="K4" s="56"/>
      <c r="L4" s="56"/>
    </row>
    <row r="5" spans="2:12" ht="118.5" customHeight="1" x14ac:dyDescent="0.2">
      <c r="B5" s="51" t="s">
        <v>174</v>
      </c>
      <c r="C5" s="50"/>
      <c r="D5" s="50"/>
      <c r="E5" s="50"/>
      <c r="F5" s="50"/>
      <c r="G5" s="50"/>
      <c r="H5" s="50"/>
      <c r="I5" s="47"/>
      <c r="J5" s="47"/>
      <c r="K5" s="47"/>
      <c r="L5" s="47"/>
    </row>
    <row r="6" spans="2:12" x14ac:dyDescent="0.2">
      <c r="C6" s="42"/>
      <c r="J6" s="47"/>
      <c r="K6" s="47"/>
      <c r="L6" s="47"/>
    </row>
    <row r="7" spans="2:12" x14ac:dyDescent="0.2">
      <c r="B7" s="42" t="s">
        <v>173</v>
      </c>
      <c r="J7" s="47"/>
      <c r="K7" s="47"/>
      <c r="L7" s="47"/>
    </row>
    <row r="9" spans="2:12" ht="140.25" customHeight="1" x14ac:dyDescent="0.2">
      <c r="B9" s="49">
        <v>1</v>
      </c>
      <c r="C9" s="51" t="s">
        <v>175</v>
      </c>
      <c r="D9" s="50"/>
      <c r="E9" s="50"/>
      <c r="F9" s="50"/>
      <c r="G9" s="50"/>
      <c r="H9" s="50"/>
    </row>
    <row r="10" spans="2:12" ht="6" customHeight="1" x14ac:dyDescent="0.2">
      <c r="B10" s="49"/>
    </row>
    <row r="11" spans="2:12" ht="7.5" customHeight="1" thickBot="1" x14ac:dyDescent="0.25">
      <c r="B11" s="49"/>
    </row>
    <row r="12" spans="2:12" ht="25.5" x14ac:dyDescent="0.2">
      <c r="B12" s="49"/>
      <c r="C12" s="32" t="s">
        <v>13</v>
      </c>
      <c r="D12" s="33" t="s">
        <v>16</v>
      </c>
      <c r="E12" s="34" t="s">
        <v>14</v>
      </c>
    </row>
    <row r="13" spans="2:12" x14ac:dyDescent="0.2">
      <c r="B13" s="49"/>
      <c r="C13" s="35" t="s">
        <v>17</v>
      </c>
      <c r="D13" s="21"/>
      <c r="E13" s="36"/>
    </row>
    <row r="14" spans="2:12" x14ac:dyDescent="0.2">
      <c r="B14" s="49"/>
      <c r="C14" s="35" t="s">
        <v>99</v>
      </c>
      <c r="D14" s="21"/>
      <c r="E14" s="36"/>
    </row>
    <row r="15" spans="2:12" x14ac:dyDescent="0.2">
      <c r="B15" s="49"/>
      <c r="C15" s="37"/>
      <c r="D15" s="7">
        <v>1000</v>
      </c>
      <c r="E15" s="38" t="s">
        <v>18</v>
      </c>
    </row>
    <row r="16" spans="2:12" x14ac:dyDescent="0.2">
      <c r="B16" s="49"/>
      <c r="C16" s="37"/>
      <c r="D16" s="7">
        <v>1001</v>
      </c>
      <c r="E16" s="38" t="s">
        <v>115</v>
      </c>
    </row>
    <row r="17" spans="2:8" x14ac:dyDescent="0.2">
      <c r="B17" s="49"/>
      <c r="C17" s="37"/>
      <c r="D17" s="7">
        <v>1010</v>
      </c>
      <c r="E17" s="38" t="s">
        <v>31</v>
      </c>
    </row>
    <row r="18" spans="2:8" x14ac:dyDescent="0.2">
      <c r="B18" s="49"/>
      <c r="C18" s="37"/>
      <c r="D18" s="7">
        <v>1011</v>
      </c>
      <c r="E18" s="38" t="s">
        <v>64</v>
      </c>
    </row>
    <row r="19" spans="2:8" x14ac:dyDescent="0.2">
      <c r="B19" s="49"/>
      <c r="C19" s="37"/>
      <c r="D19" s="7">
        <v>1020</v>
      </c>
      <c r="E19" s="38" t="s">
        <v>32</v>
      </c>
    </row>
    <row r="20" spans="2:8" x14ac:dyDescent="0.2">
      <c r="B20" s="49"/>
      <c r="C20" s="37"/>
      <c r="D20" s="7">
        <v>1031</v>
      </c>
      <c r="E20" s="38" t="s">
        <v>33</v>
      </c>
    </row>
    <row r="21" spans="2:8" x14ac:dyDescent="0.2">
      <c r="B21" s="49"/>
      <c r="C21" s="37"/>
      <c r="D21" s="7">
        <v>1040</v>
      </c>
      <c r="E21" s="38" t="s">
        <v>65</v>
      </c>
    </row>
    <row r="22" spans="2:8" x14ac:dyDescent="0.2">
      <c r="B22" s="49"/>
      <c r="C22" s="37"/>
      <c r="D22" s="7">
        <v>1041</v>
      </c>
      <c r="E22" s="38" t="s">
        <v>66</v>
      </c>
    </row>
    <row r="23" spans="2:8" ht="13.5" thickBot="1" x14ac:dyDescent="0.25">
      <c r="B23" s="49"/>
      <c r="C23" s="39"/>
      <c r="D23" s="40">
        <v>1042</v>
      </c>
      <c r="E23" s="41" t="s">
        <v>67</v>
      </c>
    </row>
    <row r="24" spans="2:8" ht="7.5" customHeight="1" x14ac:dyDescent="0.2">
      <c r="B24" s="49"/>
    </row>
    <row r="25" spans="2:8" ht="39" customHeight="1" x14ac:dyDescent="0.2">
      <c r="B25" s="49">
        <v>2</v>
      </c>
      <c r="C25" s="51" t="s">
        <v>149</v>
      </c>
      <c r="D25" s="50"/>
      <c r="E25" s="50"/>
      <c r="F25" s="50"/>
      <c r="G25" s="50"/>
      <c r="H25" s="50"/>
    </row>
    <row r="26" spans="2:8" ht="7.5" customHeight="1" thickBot="1" x14ac:dyDescent="0.25">
      <c r="B26" s="49"/>
    </row>
    <row r="27" spans="2:8" ht="25.5" x14ac:dyDescent="0.2">
      <c r="B27" s="49"/>
      <c r="C27" s="32" t="s">
        <v>13</v>
      </c>
      <c r="D27" s="33" t="s">
        <v>16</v>
      </c>
      <c r="E27" s="34" t="s">
        <v>14</v>
      </c>
    </row>
    <row r="28" spans="2:8" x14ac:dyDescent="0.2">
      <c r="B28" s="49"/>
      <c r="C28" s="35" t="s">
        <v>17</v>
      </c>
      <c r="D28" s="21"/>
      <c r="E28" s="36"/>
    </row>
    <row r="29" spans="2:8" x14ac:dyDescent="0.2">
      <c r="B29" s="49"/>
      <c r="C29" s="35" t="s">
        <v>99</v>
      </c>
      <c r="D29" s="21"/>
      <c r="E29" s="36"/>
    </row>
    <row r="30" spans="2:8" x14ac:dyDescent="0.2">
      <c r="B30" s="49"/>
      <c r="C30" s="37"/>
      <c r="D30" s="7">
        <v>1000</v>
      </c>
      <c r="E30" s="38" t="s">
        <v>18</v>
      </c>
    </row>
    <row r="31" spans="2:8" x14ac:dyDescent="0.2">
      <c r="B31" s="49"/>
      <c r="C31" s="37"/>
      <c r="D31" s="7"/>
      <c r="E31" s="38"/>
    </row>
    <row r="32" spans="2:8" x14ac:dyDescent="0.2">
      <c r="B32" s="49"/>
      <c r="C32" s="37"/>
      <c r="D32" s="7"/>
      <c r="E32" s="38"/>
    </row>
    <row r="33" spans="2:5" x14ac:dyDescent="0.2">
      <c r="B33" s="49"/>
      <c r="C33" s="37"/>
      <c r="D33" s="7"/>
      <c r="E33" s="38"/>
    </row>
    <row r="34" spans="2:5" x14ac:dyDescent="0.2">
      <c r="B34" s="49"/>
      <c r="C34" s="37"/>
      <c r="D34" s="7">
        <v>1020</v>
      </c>
      <c r="E34" s="38" t="s">
        <v>137</v>
      </c>
    </row>
    <row r="35" spans="2:5" x14ac:dyDescent="0.2">
      <c r="B35" s="49"/>
      <c r="C35" s="37"/>
      <c r="D35" s="7"/>
      <c r="E35" s="38"/>
    </row>
    <row r="36" spans="2:5" x14ac:dyDescent="0.2">
      <c r="B36" s="49"/>
      <c r="C36" s="37"/>
      <c r="D36" s="7"/>
      <c r="E36" s="38"/>
    </row>
    <row r="37" spans="2:5" x14ac:dyDescent="0.2">
      <c r="B37" s="49"/>
      <c r="C37" s="37"/>
      <c r="D37" s="7"/>
      <c r="E37" s="38"/>
    </row>
    <row r="38" spans="2:5" ht="13.5" thickBot="1" x14ac:dyDescent="0.25">
      <c r="B38" s="49"/>
      <c r="C38" s="39"/>
      <c r="D38" s="40"/>
      <c r="E38" s="41"/>
    </row>
    <row r="39" spans="2:5" ht="7.5" customHeight="1" x14ac:dyDescent="0.2">
      <c r="B39" s="49"/>
    </row>
    <row r="40" spans="2:5" x14ac:dyDescent="0.2">
      <c r="B40" s="49">
        <v>3</v>
      </c>
      <c r="C40" s="12" t="s">
        <v>150</v>
      </c>
    </row>
    <row r="41" spans="2:5" ht="7.5" customHeight="1" x14ac:dyDescent="0.2">
      <c r="B41" s="49"/>
    </row>
    <row r="42" spans="2:5" x14ac:dyDescent="0.2">
      <c r="B42" s="49"/>
    </row>
    <row r="43" spans="2:5" x14ac:dyDescent="0.2">
      <c r="B43" s="49"/>
    </row>
    <row r="44" spans="2:5" x14ac:dyDescent="0.2">
      <c r="B44" s="49"/>
    </row>
    <row r="45" spans="2:5" x14ac:dyDescent="0.2">
      <c r="B45" s="49"/>
    </row>
    <row r="46" spans="2:5" x14ac:dyDescent="0.2">
      <c r="B46" s="49"/>
    </row>
    <row r="47" spans="2:5" x14ac:dyDescent="0.2">
      <c r="B47" s="49"/>
    </row>
    <row r="48" spans="2:5" x14ac:dyDescent="0.2">
      <c r="B48" s="49"/>
    </row>
    <row r="49" spans="2:8" x14ac:dyDescent="0.2">
      <c r="B49" s="49"/>
    </row>
    <row r="50" spans="2:8" x14ac:dyDescent="0.2">
      <c r="B50" s="49"/>
    </row>
    <row r="51" spans="2:8" ht="24.75" customHeight="1" x14ac:dyDescent="0.2">
      <c r="B51" s="49">
        <v>4</v>
      </c>
      <c r="C51" s="51" t="s">
        <v>152</v>
      </c>
      <c r="D51" s="50"/>
      <c r="E51" s="50"/>
      <c r="F51" s="50"/>
      <c r="G51" s="50"/>
      <c r="H51" s="50"/>
    </row>
    <row r="52" spans="2:8" ht="7.5" customHeight="1" x14ac:dyDescent="0.2">
      <c r="B52" s="49"/>
    </row>
    <row r="53" spans="2:8" ht="51.75" customHeight="1" x14ac:dyDescent="0.2">
      <c r="B53" s="49">
        <v>5</v>
      </c>
      <c r="C53" s="58" t="s">
        <v>151</v>
      </c>
      <c r="D53" s="50"/>
      <c r="E53" s="50"/>
      <c r="F53" s="50"/>
      <c r="G53" s="50"/>
      <c r="H53" s="50"/>
    </row>
    <row r="54" spans="2:8" ht="8.25" hidden="1" customHeight="1" x14ac:dyDescent="0.2">
      <c r="B54" s="49"/>
    </row>
    <row r="55" spans="2:8" ht="8.25" customHeight="1" x14ac:dyDescent="0.2">
      <c r="B55" s="49"/>
    </row>
    <row r="56" spans="2:8" ht="76.5" customHeight="1" x14ac:dyDescent="0.2">
      <c r="B56" s="49">
        <v>6</v>
      </c>
      <c r="C56" s="58" t="s">
        <v>154</v>
      </c>
      <c r="D56" s="50"/>
      <c r="E56" s="50"/>
      <c r="F56" s="50"/>
      <c r="G56" s="50"/>
      <c r="H56" s="50"/>
    </row>
    <row r="57" spans="2:8" ht="7.5" customHeight="1" x14ac:dyDescent="0.2">
      <c r="B57" s="49"/>
    </row>
    <row r="58" spans="2:8" ht="63" customHeight="1" x14ac:dyDescent="0.2">
      <c r="B58" s="49">
        <v>7</v>
      </c>
      <c r="C58" s="58" t="s">
        <v>153</v>
      </c>
      <c r="D58" s="50"/>
      <c r="E58" s="50"/>
      <c r="F58" s="50"/>
      <c r="G58" s="50"/>
      <c r="H58" s="50"/>
    </row>
    <row r="59" spans="2:8" ht="7.5" customHeight="1" x14ac:dyDescent="0.2">
      <c r="B59" s="49"/>
    </row>
    <row r="60" spans="2:8" ht="37.5" customHeight="1" x14ac:dyDescent="0.2">
      <c r="B60" s="49">
        <v>8</v>
      </c>
      <c r="C60" s="51" t="s">
        <v>155</v>
      </c>
      <c r="D60" s="50"/>
      <c r="E60" s="50"/>
      <c r="F60" s="50"/>
      <c r="G60" s="50"/>
      <c r="H60" s="50"/>
    </row>
    <row r="61" spans="2:8" x14ac:dyDescent="0.2">
      <c r="B61" s="49"/>
    </row>
    <row r="62" spans="2:8" x14ac:dyDescent="0.2">
      <c r="B62" s="49"/>
    </row>
    <row r="63" spans="2:8" x14ac:dyDescent="0.2">
      <c r="B63" s="49"/>
    </row>
    <row r="64" spans="2:8" x14ac:dyDescent="0.2">
      <c r="B64" s="49"/>
    </row>
    <row r="65" spans="2:8" x14ac:dyDescent="0.2">
      <c r="B65" s="49"/>
    </row>
    <row r="66" spans="2:8" x14ac:dyDescent="0.2">
      <c r="B66" s="49"/>
    </row>
    <row r="67" spans="2:8" x14ac:dyDescent="0.2">
      <c r="B67" s="49"/>
    </row>
    <row r="68" spans="2:8" ht="63.75" customHeight="1" x14ac:dyDescent="0.2">
      <c r="B68" s="49">
        <v>9</v>
      </c>
      <c r="C68" s="51" t="s">
        <v>156</v>
      </c>
      <c r="D68" s="50"/>
      <c r="E68" s="50"/>
      <c r="F68" s="50"/>
      <c r="G68" s="50"/>
      <c r="H68" s="50"/>
    </row>
    <row r="69" spans="2:8" x14ac:dyDescent="0.2">
      <c r="B69" s="49"/>
    </row>
    <row r="70" spans="2:8" x14ac:dyDescent="0.2">
      <c r="B70" s="49"/>
    </row>
    <row r="71" spans="2:8" x14ac:dyDescent="0.2">
      <c r="B71" s="49"/>
    </row>
    <row r="72" spans="2:8" x14ac:dyDescent="0.2">
      <c r="B72" s="49"/>
    </row>
    <row r="73" spans="2:8" x14ac:dyDescent="0.2">
      <c r="B73" s="49"/>
    </row>
    <row r="74" spans="2:8" x14ac:dyDescent="0.2">
      <c r="B74" s="49"/>
    </row>
    <row r="75" spans="2:8" x14ac:dyDescent="0.2">
      <c r="B75" s="49"/>
    </row>
    <row r="76" spans="2:8" x14ac:dyDescent="0.2">
      <c r="B76" s="49"/>
    </row>
    <row r="77" spans="2:8" x14ac:dyDescent="0.2">
      <c r="B77" s="49">
        <v>10</v>
      </c>
      <c r="C77" s="51" t="s">
        <v>157</v>
      </c>
      <c r="D77" s="50"/>
      <c r="E77" s="50"/>
      <c r="F77" s="50"/>
      <c r="G77" s="50"/>
      <c r="H77" s="50"/>
    </row>
    <row r="78" spans="2:8" x14ac:dyDescent="0.2">
      <c r="B78" s="49"/>
    </row>
    <row r="79" spans="2:8" x14ac:dyDescent="0.2">
      <c r="B79" s="49"/>
      <c r="C79" t="s">
        <v>139</v>
      </c>
      <c r="F79" s="45" t="s">
        <v>140</v>
      </c>
      <c r="G79" s="46"/>
      <c r="H79" s="46"/>
    </row>
    <row r="80" spans="2:8" x14ac:dyDescent="0.2">
      <c r="B80" s="49"/>
      <c r="F80" s="45"/>
      <c r="G80" s="46"/>
      <c r="H80" s="46"/>
    </row>
    <row r="81" spans="2:8" ht="43.5" customHeight="1" x14ac:dyDescent="0.2">
      <c r="B81" s="49"/>
      <c r="C81" s="50" t="s">
        <v>142</v>
      </c>
      <c r="D81" s="50"/>
      <c r="E81" s="50"/>
      <c r="F81" s="53" t="s">
        <v>143</v>
      </c>
      <c r="G81" s="54"/>
      <c r="H81" s="54"/>
    </row>
    <row r="82" spans="2:8" x14ac:dyDescent="0.2">
      <c r="B82" s="49"/>
      <c r="F82" s="45"/>
      <c r="G82" s="46"/>
      <c r="H82" s="46"/>
    </row>
    <row r="83" spans="2:8" x14ac:dyDescent="0.2">
      <c r="B83" s="49"/>
      <c r="F83" s="45"/>
      <c r="G83" s="46"/>
      <c r="H83" s="46"/>
    </row>
    <row r="84" spans="2:8" x14ac:dyDescent="0.2">
      <c r="B84" s="49"/>
      <c r="F84" s="45"/>
      <c r="G84" s="46"/>
      <c r="H84" s="46"/>
    </row>
    <row r="85" spans="2:8" x14ac:dyDescent="0.2">
      <c r="B85" s="49"/>
      <c r="F85" s="45"/>
      <c r="G85" s="46"/>
      <c r="H85" s="46"/>
    </row>
    <row r="86" spans="2:8" x14ac:dyDescent="0.2">
      <c r="B86" s="49"/>
      <c r="F86" s="45"/>
      <c r="G86" s="46"/>
      <c r="H86" s="46"/>
    </row>
    <row r="87" spans="2:8" x14ac:dyDescent="0.2">
      <c r="B87" s="49"/>
      <c r="F87" s="45"/>
      <c r="G87" s="46"/>
      <c r="H87" s="46"/>
    </row>
    <row r="88" spans="2:8" x14ac:dyDescent="0.2">
      <c r="B88" s="49"/>
      <c r="F88" s="45"/>
      <c r="G88" s="46"/>
      <c r="H88" s="46"/>
    </row>
    <row r="89" spans="2:8" x14ac:dyDescent="0.2">
      <c r="B89" s="49"/>
      <c r="F89" s="45"/>
      <c r="G89" s="46"/>
      <c r="H89" s="46"/>
    </row>
    <row r="90" spans="2:8" x14ac:dyDescent="0.2">
      <c r="B90" s="49"/>
      <c r="F90" s="45"/>
      <c r="G90" s="46"/>
      <c r="H90" s="46"/>
    </row>
    <row r="91" spans="2:8" x14ac:dyDescent="0.2">
      <c r="B91" s="49"/>
      <c r="F91" s="45"/>
      <c r="G91" s="46"/>
      <c r="H91" s="46"/>
    </row>
    <row r="92" spans="2:8" x14ac:dyDescent="0.2">
      <c r="B92" s="49"/>
      <c r="F92" s="45"/>
      <c r="G92" s="46"/>
      <c r="H92" s="46"/>
    </row>
    <row r="93" spans="2:8" x14ac:dyDescent="0.2">
      <c r="B93" s="49"/>
      <c r="F93" s="45"/>
      <c r="G93" s="46"/>
      <c r="H93" s="46"/>
    </row>
    <row r="94" spans="2:8" x14ac:dyDescent="0.2">
      <c r="B94" s="49"/>
    </row>
    <row r="95" spans="2:8" x14ac:dyDescent="0.2">
      <c r="B95" s="49">
        <v>11</v>
      </c>
      <c r="C95" t="s">
        <v>144</v>
      </c>
    </row>
    <row r="96" spans="2:8" x14ac:dyDescent="0.2">
      <c r="B96" s="49"/>
    </row>
    <row r="97" spans="2:2" x14ac:dyDescent="0.2">
      <c r="B97" s="49"/>
    </row>
    <row r="98" spans="2:2" x14ac:dyDescent="0.2">
      <c r="B98" s="49"/>
    </row>
    <row r="99" spans="2:2" x14ac:dyDescent="0.2">
      <c r="B99" s="49"/>
    </row>
    <row r="100" spans="2:2" x14ac:dyDescent="0.2">
      <c r="B100" s="49"/>
    </row>
    <row r="101" spans="2:2" x14ac:dyDescent="0.2">
      <c r="B101" s="49"/>
    </row>
    <row r="102" spans="2:2" x14ac:dyDescent="0.2">
      <c r="B102" s="49"/>
    </row>
    <row r="103" spans="2:2" x14ac:dyDescent="0.2">
      <c r="B103" s="49"/>
    </row>
    <row r="104" spans="2:2" x14ac:dyDescent="0.2">
      <c r="B104" s="49"/>
    </row>
    <row r="105" spans="2:2" x14ac:dyDescent="0.2">
      <c r="B105" s="49"/>
    </row>
    <row r="106" spans="2:2" x14ac:dyDescent="0.2">
      <c r="B106" s="49"/>
    </row>
    <row r="107" spans="2:2" x14ac:dyDescent="0.2">
      <c r="B107" s="49"/>
    </row>
    <row r="108" spans="2:2" x14ac:dyDescent="0.2">
      <c r="B108" s="49"/>
    </row>
    <row r="109" spans="2:2" x14ac:dyDescent="0.2">
      <c r="B109" s="49"/>
    </row>
    <row r="110" spans="2:2" x14ac:dyDescent="0.2">
      <c r="B110" s="49"/>
    </row>
    <row r="111" spans="2:2" x14ac:dyDescent="0.2">
      <c r="B111" s="49"/>
    </row>
    <row r="112" spans="2:2" x14ac:dyDescent="0.2">
      <c r="B112" s="49"/>
    </row>
    <row r="113" spans="2:8" x14ac:dyDescent="0.2">
      <c r="B113" s="49"/>
    </row>
    <row r="114" spans="2:8" x14ac:dyDescent="0.2">
      <c r="B114" s="49"/>
    </row>
    <row r="115" spans="2:8" x14ac:dyDescent="0.2">
      <c r="B115" s="49"/>
    </row>
    <row r="116" spans="2:8" ht="39" customHeight="1" x14ac:dyDescent="0.2">
      <c r="B116" s="49">
        <v>11</v>
      </c>
      <c r="C116" s="51" t="s">
        <v>158</v>
      </c>
      <c r="D116" s="50"/>
      <c r="E116" s="50"/>
      <c r="F116" s="50"/>
      <c r="G116" s="50"/>
      <c r="H116" s="50"/>
    </row>
    <row r="117" spans="2:8" x14ac:dyDescent="0.2">
      <c r="B117" s="49"/>
    </row>
    <row r="118" spans="2:8" x14ac:dyDescent="0.2">
      <c r="B118" s="49"/>
    </row>
    <row r="119" spans="2:8" x14ac:dyDescent="0.2">
      <c r="B119" s="49"/>
    </row>
    <row r="120" spans="2:8" ht="33" customHeight="1" x14ac:dyDescent="0.2">
      <c r="B120" s="49"/>
    </row>
    <row r="121" spans="2:8" ht="22.5" customHeight="1" x14ac:dyDescent="0.2">
      <c r="B121" s="49"/>
    </row>
    <row r="122" spans="2:8" ht="51.75" customHeight="1" x14ac:dyDescent="0.2">
      <c r="B122" s="49">
        <v>12</v>
      </c>
      <c r="C122" s="51" t="s">
        <v>159</v>
      </c>
      <c r="D122" s="50"/>
      <c r="E122" s="50"/>
      <c r="F122" s="50"/>
      <c r="G122" s="50"/>
      <c r="H122" s="50"/>
    </row>
    <row r="123" spans="2:8" ht="7.5" customHeight="1" x14ac:dyDescent="0.2">
      <c r="B123" s="49"/>
    </row>
    <row r="124" spans="2:8" ht="25.5" customHeight="1" x14ac:dyDescent="0.2">
      <c r="B124" s="49">
        <v>13</v>
      </c>
      <c r="C124" s="51" t="s">
        <v>161</v>
      </c>
      <c r="D124" s="50"/>
      <c r="E124" s="50"/>
      <c r="F124" s="50"/>
      <c r="G124" s="50"/>
      <c r="H124" s="50"/>
    </row>
    <row r="125" spans="2:8" ht="7.5" customHeight="1" x14ac:dyDescent="0.2">
      <c r="B125" s="49"/>
      <c r="C125" s="48"/>
      <c r="D125" s="47"/>
      <c r="E125" s="47"/>
      <c r="F125" s="47"/>
      <c r="G125" s="47"/>
      <c r="H125" s="47"/>
    </row>
    <row r="126" spans="2:8" ht="63.75" customHeight="1" x14ac:dyDescent="0.2">
      <c r="B126" s="49">
        <v>14</v>
      </c>
      <c r="C126" s="51" t="s">
        <v>160</v>
      </c>
      <c r="D126" s="50"/>
      <c r="E126" s="50"/>
      <c r="F126" s="50"/>
      <c r="G126" s="50"/>
      <c r="H126" s="50"/>
    </row>
    <row r="127" spans="2:8" ht="7.5" customHeight="1" x14ac:dyDescent="0.2">
      <c r="B127" s="49"/>
    </row>
    <row r="128" spans="2:8" x14ac:dyDescent="0.2">
      <c r="B128" s="49"/>
      <c r="C128" t="s">
        <v>145</v>
      </c>
    </row>
    <row r="129" spans="2:8" x14ac:dyDescent="0.2">
      <c r="B129" s="49"/>
      <c r="C129" t="s">
        <v>146</v>
      </c>
    </row>
    <row r="130" spans="2:8" x14ac:dyDescent="0.2">
      <c r="C130" s="43"/>
    </row>
    <row r="131" spans="2:8" x14ac:dyDescent="0.2">
      <c r="B131" s="42" t="s">
        <v>162</v>
      </c>
    </row>
    <row r="132" spans="2:8" x14ac:dyDescent="0.2">
      <c r="B132" s="42"/>
    </row>
    <row r="133" spans="2:8" ht="39" customHeight="1" x14ac:dyDescent="0.2">
      <c r="B133" s="42"/>
      <c r="C133" s="52" t="s">
        <v>172</v>
      </c>
      <c r="D133" s="50"/>
      <c r="E133" s="50"/>
      <c r="F133" s="50"/>
      <c r="G133" s="50"/>
      <c r="H133" s="50"/>
    </row>
    <row r="135" spans="2:8" ht="77.25" customHeight="1" x14ac:dyDescent="0.2">
      <c r="B135" s="49">
        <v>1</v>
      </c>
      <c r="C135" s="51" t="s">
        <v>170</v>
      </c>
      <c r="D135" s="50"/>
      <c r="E135" s="50"/>
      <c r="F135" s="50"/>
      <c r="G135" s="50"/>
      <c r="H135" s="50"/>
    </row>
    <row r="136" spans="2:8" ht="6.75" customHeight="1" x14ac:dyDescent="0.2">
      <c r="B136" s="49"/>
      <c r="C136" s="48"/>
      <c r="D136" s="47"/>
      <c r="E136" s="47"/>
      <c r="F136" s="47"/>
      <c r="G136" s="47"/>
      <c r="H136" s="47"/>
    </row>
    <row r="137" spans="2:8" ht="89.25" customHeight="1" x14ac:dyDescent="0.2">
      <c r="B137" s="49">
        <v>2</v>
      </c>
      <c r="C137" s="51" t="s">
        <v>171</v>
      </c>
      <c r="D137" s="50"/>
      <c r="E137" s="50"/>
      <c r="F137" s="50"/>
      <c r="G137" s="50"/>
      <c r="H137" s="50"/>
    </row>
    <row r="138" spans="2:8" ht="6.75" customHeight="1" x14ac:dyDescent="0.2">
      <c r="B138" s="49"/>
    </row>
    <row r="139" spans="2:8" ht="102" customHeight="1" x14ac:dyDescent="0.2">
      <c r="B139" s="49">
        <v>3</v>
      </c>
      <c r="C139" s="51" t="s">
        <v>177</v>
      </c>
      <c r="D139" s="50"/>
      <c r="E139" s="50"/>
      <c r="F139" s="50"/>
      <c r="G139" s="50"/>
      <c r="H139" s="50"/>
    </row>
    <row r="140" spans="2:8" x14ac:dyDescent="0.2">
      <c r="B140" s="49"/>
    </row>
    <row r="141" spans="2:8" x14ac:dyDescent="0.2">
      <c r="B141" s="49"/>
    </row>
    <row r="142" spans="2:8" x14ac:dyDescent="0.2">
      <c r="B142" s="49"/>
    </row>
    <row r="143" spans="2:8" x14ac:dyDescent="0.2">
      <c r="B143" s="49"/>
    </row>
    <row r="144" spans="2:8" x14ac:dyDescent="0.2">
      <c r="B144" s="49"/>
    </row>
    <row r="145" spans="2:2" x14ac:dyDescent="0.2">
      <c r="B145" s="49"/>
    </row>
    <row r="146" spans="2:2" x14ac:dyDescent="0.2">
      <c r="B146" s="49"/>
    </row>
    <row r="147" spans="2:2" x14ac:dyDescent="0.2">
      <c r="B147" s="49"/>
    </row>
    <row r="148" spans="2:2" x14ac:dyDescent="0.2">
      <c r="B148" s="49"/>
    </row>
    <row r="149" spans="2:2" x14ac:dyDescent="0.2">
      <c r="B149" s="49"/>
    </row>
    <row r="150" spans="2:2" x14ac:dyDescent="0.2">
      <c r="B150" s="49"/>
    </row>
    <row r="151" spans="2:2" x14ac:dyDescent="0.2">
      <c r="B151" s="49"/>
    </row>
    <row r="152" spans="2:2" x14ac:dyDescent="0.2">
      <c r="B152" s="49"/>
    </row>
    <row r="153" spans="2:2" x14ac:dyDescent="0.2">
      <c r="B153" s="49"/>
    </row>
    <row r="154" spans="2:2" x14ac:dyDescent="0.2">
      <c r="B154" s="49"/>
    </row>
    <row r="155" spans="2:2" x14ac:dyDescent="0.2">
      <c r="B155" s="49"/>
    </row>
    <row r="156" spans="2:2" x14ac:dyDescent="0.2">
      <c r="B156" s="49"/>
    </row>
    <row r="157" spans="2:2" x14ac:dyDescent="0.2">
      <c r="B157" s="49"/>
    </row>
    <row r="158" spans="2:2" x14ac:dyDescent="0.2">
      <c r="B158" s="49"/>
    </row>
    <row r="159" spans="2:2" x14ac:dyDescent="0.2">
      <c r="B159" s="49"/>
    </row>
    <row r="160" spans="2:2" x14ac:dyDescent="0.2">
      <c r="B160" s="49"/>
    </row>
    <row r="161" spans="2:2" x14ac:dyDescent="0.2">
      <c r="B161" s="49"/>
    </row>
    <row r="162" spans="2:2" x14ac:dyDescent="0.2">
      <c r="B162" s="49"/>
    </row>
    <row r="163" spans="2:2" x14ac:dyDescent="0.2">
      <c r="B163" s="49"/>
    </row>
    <row r="164" spans="2:2" x14ac:dyDescent="0.2">
      <c r="B164" s="49"/>
    </row>
    <row r="165" spans="2:2" x14ac:dyDescent="0.2">
      <c r="B165" s="49"/>
    </row>
    <row r="166" spans="2:2" x14ac:dyDescent="0.2">
      <c r="B166" s="49"/>
    </row>
    <row r="167" spans="2:2" x14ac:dyDescent="0.2">
      <c r="B167" s="49"/>
    </row>
    <row r="168" spans="2:2" x14ac:dyDescent="0.2">
      <c r="B168" s="49"/>
    </row>
    <row r="169" spans="2:2" x14ac:dyDescent="0.2">
      <c r="B169" s="49"/>
    </row>
    <row r="170" spans="2:2" x14ac:dyDescent="0.2">
      <c r="B170" s="49"/>
    </row>
    <row r="171" spans="2:2" x14ac:dyDescent="0.2">
      <c r="B171" s="49"/>
    </row>
    <row r="172" spans="2:2" x14ac:dyDescent="0.2">
      <c r="B172" s="49"/>
    </row>
    <row r="173" spans="2:2" x14ac:dyDescent="0.2">
      <c r="B173" s="49"/>
    </row>
    <row r="174" spans="2:2" x14ac:dyDescent="0.2">
      <c r="B174" s="49"/>
    </row>
  </sheetData>
  <sheetProtection sheet="1"/>
  <mergeCells count="21">
    <mergeCell ref="J2:L4"/>
    <mergeCell ref="C53:H53"/>
    <mergeCell ref="C56:H56"/>
    <mergeCell ref="C58:H58"/>
    <mergeCell ref="C60:H60"/>
    <mergeCell ref="C9:H9"/>
    <mergeCell ref="B5:H5"/>
    <mergeCell ref="C122:H122"/>
    <mergeCell ref="C126:H126"/>
    <mergeCell ref="C68:H68"/>
    <mergeCell ref="C77:H77"/>
    <mergeCell ref="C51:H51"/>
    <mergeCell ref="F81:H81"/>
    <mergeCell ref="C116:H116"/>
    <mergeCell ref="C124:H124"/>
    <mergeCell ref="C81:E81"/>
    <mergeCell ref="C25:H25"/>
    <mergeCell ref="C135:H135"/>
    <mergeCell ref="C139:H139"/>
    <mergeCell ref="C137:H137"/>
    <mergeCell ref="C133:H133"/>
  </mergeCells>
  <phoneticPr fontId="13" type="noConversion"/>
  <pageMargins left="0.59055118110236227" right="0.59055118110236227" top="0.59055118110236227" bottom="0.78740157480314965" header="0.31496062992125984" footer="0.31496062992125984"/>
  <pageSetup paperSize="9" orientation="portrait" horizontalDpi="0" verticalDpi="0" r:id="rId1"/>
  <headerFooter>
    <oddHeader>&amp;CAnleitung Kontenplangenerator</oddHeader>
    <oddFooter>&amp;L&amp;8Ausdruck vom &amp;D, &amp;T&amp;C&amp;8vereinsbuchhaltung.ch&amp;R&amp;8Seite &amp;P von &amp;N</oddFooter>
  </headerFooter>
  <rowBreaks count="1" manualBreakCount="1">
    <brk id="7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68"/>
  <sheetViews>
    <sheetView topLeftCell="I1" workbookViewId="0">
      <pane ySplit="8" topLeftCell="A65" activePane="bottomLeft" state="frozen"/>
      <selection activeCell="C1" sqref="C1"/>
      <selection pane="bottomLeft" activeCell="I71" sqref="I71"/>
    </sheetView>
  </sheetViews>
  <sheetFormatPr baseColWidth="10" defaultRowHeight="12.75" x14ac:dyDescent="0.2"/>
  <cols>
    <col min="1" max="2" width="5.85546875" hidden="1" customWidth="1"/>
    <col min="3" max="5" width="11.42578125" hidden="1" customWidth="1"/>
    <col min="6" max="7" width="0" hidden="1" customWidth="1"/>
    <col min="8" max="8" width="11.42578125" hidden="1" customWidth="1"/>
    <col min="9" max="9" width="15.28515625" customWidth="1"/>
    <col min="10" max="10" width="26.42578125" customWidth="1"/>
    <col min="11" max="11" width="11.7109375" customWidth="1"/>
    <col min="12" max="12" width="27.28515625" customWidth="1"/>
    <col min="13" max="13" width="27.28515625" style="28" hidden="1" customWidth="1"/>
    <col min="14" max="14" width="46.7109375" bestFit="1" customWidth="1"/>
    <col min="15" max="15" width="12" hidden="1" customWidth="1"/>
    <col min="16" max="16" width="60.140625" customWidth="1"/>
    <col min="17" max="17" width="0" hidden="1" customWidth="1"/>
    <col min="18" max="21" width="6.5703125" hidden="1" customWidth="1"/>
    <col min="22" max="23" width="0" hidden="1" customWidth="1"/>
  </cols>
  <sheetData>
    <row r="1" spans="1:23" ht="156.75" customHeight="1" x14ac:dyDescent="0.3">
      <c r="D1">
        <f>ROUND(MAX(D9:D261),0)</f>
        <v>98</v>
      </c>
      <c r="I1" s="60" t="s">
        <v>176</v>
      </c>
      <c r="J1" s="61"/>
      <c r="K1" s="61"/>
      <c r="L1" s="61"/>
      <c r="M1" s="61"/>
      <c r="N1" s="50"/>
      <c r="O1" s="50"/>
      <c r="P1" s="50"/>
      <c r="R1" s="59" t="s">
        <v>59</v>
      </c>
      <c r="S1" s="59"/>
      <c r="T1" s="59"/>
      <c r="U1" s="59"/>
    </row>
    <row r="2" spans="1:23" ht="21.75" customHeight="1" x14ac:dyDescent="0.2">
      <c r="I2" s="1"/>
      <c r="J2" s="62" t="s">
        <v>116</v>
      </c>
      <c r="K2" s="62"/>
      <c r="L2" s="62"/>
      <c r="M2" s="24"/>
      <c r="N2" s="13"/>
      <c r="R2" s="12" t="s">
        <v>60</v>
      </c>
      <c r="S2" s="12" t="s">
        <v>61</v>
      </c>
      <c r="T2" s="12" t="s">
        <v>62</v>
      </c>
      <c r="U2" s="12" t="s">
        <v>63</v>
      </c>
      <c r="W2" t="s">
        <v>4</v>
      </c>
    </row>
    <row r="3" spans="1:23" ht="102" hidden="1" x14ac:dyDescent="0.2">
      <c r="I3" t="s">
        <v>5</v>
      </c>
      <c r="J3" s="3"/>
      <c r="K3" s="3"/>
      <c r="L3" s="4" t="str">
        <f>CONCATENATE("ist keine zulässige Bezeichnung für eine Kontenkategorie. Bitte ändern Sie diese in ",L4,", sonst entstehen Fehler in Berechnungen.")</f>
        <v>ist keine zulässige Bezeichnung für eine Kontenkategorie. Bitte ändern Sie diese in Aktivkonto, Passivkonto, Aufwandskonto oder Ertragskonto, sonst entstehen Fehler in Berechnungen.</v>
      </c>
      <c r="M3" s="25"/>
      <c r="N3" s="2"/>
    </row>
    <row r="4" spans="1:23" ht="38.25" hidden="1" x14ac:dyDescent="0.2">
      <c r="I4" t="s">
        <v>6</v>
      </c>
      <c r="J4" s="3"/>
      <c r="K4" s="3"/>
      <c r="L4" s="4" t="str">
        <f>CONCATENATE(I3,", ",I4,", ",I5," oder ",I6)</f>
        <v>Aktivkonto, Passivkonto, Aufwandskonto oder Ertragskonto</v>
      </c>
      <c r="M4" s="25"/>
      <c r="N4" s="2"/>
    </row>
    <row r="5" spans="1:23" hidden="1" x14ac:dyDescent="0.2">
      <c r="I5" t="s">
        <v>7</v>
      </c>
      <c r="J5" s="3"/>
      <c r="K5" s="3"/>
      <c r="L5" s="3"/>
      <c r="M5" s="26"/>
      <c r="N5" s="2"/>
    </row>
    <row r="6" spans="1:23" hidden="1" x14ac:dyDescent="0.2">
      <c r="I6" t="s">
        <v>8</v>
      </c>
      <c r="J6" s="3"/>
      <c r="K6" s="3"/>
      <c r="L6" s="3"/>
      <c r="M6" s="26"/>
      <c r="N6" s="2"/>
    </row>
    <row r="7" spans="1:23" hidden="1" x14ac:dyDescent="0.2">
      <c r="I7" t="s">
        <v>9</v>
      </c>
      <c r="J7" s="3"/>
      <c r="K7" s="3"/>
      <c r="L7" s="3"/>
      <c r="M7" s="26"/>
      <c r="N7" s="2"/>
    </row>
    <row r="8" spans="1:23" ht="31.5" customHeight="1" x14ac:dyDescent="0.2">
      <c r="A8" s="14" t="s">
        <v>10</v>
      </c>
      <c r="B8" s="14" t="s">
        <v>11</v>
      </c>
      <c r="C8" s="14"/>
      <c r="D8" s="14"/>
      <c r="E8" s="14" t="s">
        <v>74</v>
      </c>
      <c r="F8" s="14" t="s">
        <v>75</v>
      </c>
      <c r="G8" s="14" t="s">
        <v>73</v>
      </c>
      <c r="H8" s="14" t="s">
        <v>117</v>
      </c>
      <c r="I8" s="5" t="s">
        <v>12</v>
      </c>
      <c r="J8" s="5" t="s">
        <v>13</v>
      </c>
      <c r="K8" s="14" t="s">
        <v>16</v>
      </c>
      <c r="L8" s="5" t="s">
        <v>14</v>
      </c>
      <c r="M8" s="5"/>
      <c r="N8" s="5" t="s">
        <v>118</v>
      </c>
      <c r="O8" s="15"/>
      <c r="P8" s="5" t="s">
        <v>15</v>
      </c>
      <c r="R8">
        <v>0</v>
      </c>
      <c r="S8">
        <v>0</v>
      </c>
      <c r="T8">
        <v>0</v>
      </c>
      <c r="U8">
        <v>0</v>
      </c>
    </row>
    <row r="9" spans="1:23" x14ac:dyDescent="0.2">
      <c r="A9">
        <v>1</v>
      </c>
      <c r="B9">
        <v>1</v>
      </c>
      <c r="C9" s="12"/>
      <c r="D9" s="12">
        <f>IF(OR(E9=1,G9=1),ROUND(D8+1,0),D8+0.00001)</f>
        <v>1</v>
      </c>
      <c r="E9" s="12">
        <f>IF(AND(F9=0,J9&lt;&gt;""),IF(COUNTIF(G11:G27,1),1,0),0)</f>
        <v>1</v>
      </c>
      <c r="F9">
        <f>IF(J9&lt;&gt;"",0,1)</f>
        <v>0</v>
      </c>
      <c r="G9">
        <f>IF(AND(H9&lt;&gt;"",OR(K9&lt;&gt;"",L9&lt;&gt;"")),1,0)</f>
        <v>0</v>
      </c>
      <c r="H9" s="22" t="str">
        <f>IF(AND(K9&lt;&gt;"",L9&lt;&gt;""),"x","")</f>
        <v/>
      </c>
      <c r="I9" s="22"/>
      <c r="J9" s="6" t="s">
        <v>17</v>
      </c>
      <c r="K9" s="21"/>
      <c r="L9" s="21"/>
      <c r="M9" s="27"/>
      <c r="O9">
        <f>I9</f>
        <v>0</v>
      </c>
      <c r="P9" s="17" t="str">
        <f>IF(K9="","",IF(VLOOKUP(D9,'Ihr Kontenplan'!$A$9:$AA$278,27)&lt;&gt;"",VLOOKUP(D9,'Ihr Kontenplan'!$A$9:$AA$278,27),IF(AND(K10&lt;&gt;"",K9&gt;=K10),IF(OR(K9&lt;1000,K9&gt;9999),"bitte vierstellige Kontonummer eingeben",""),"")))</f>
        <v/>
      </c>
      <c r="Q9">
        <f t="shared" ref="Q9:Q113" si="0">K9</f>
        <v>0</v>
      </c>
      <c r="R9">
        <f t="shared" ref="R9:R17" si="1">IF(OR(AND(J9&lt;&gt;"",I10="",I11=$I$3),AND(J9&lt;&gt;"",I10=$I$3)),R8+1,R8)</f>
        <v>1</v>
      </c>
      <c r="S9">
        <f t="shared" ref="S9:S17" si="2">IF(OR(AND(J9&lt;&gt;"",I10="",I11=$I$4),AND(J9&lt;&gt;"",I10=$I$4)),S8+1,S8)</f>
        <v>0</v>
      </c>
      <c r="T9">
        <f t="shared" ref="T9:T17" si="3">IF(OR(AND(J9&lt;&gt;"",I10="",I11=$I$5),AND(J9&lt;&gt;"",I10=$I$5)),T8+1,T8)</f>
        <v>0</v>
      </c>
      <c r="U9">
        <f t="shared" ref="U9:U17" si="4">IF(OR(AND(J9&lt;&gt;"",I10="",I11=$I$6),AND(J9&lt;&gt;"",I10=$I$6)),U8+1,U8)</f>
        <v>0</v>
      </c>
      <c r="W9">
        <f t="shared" ref="W9:W113" si="5">IF(K9="",W8+0.0001,K9)</f>
        <v>1E-4</v>
      </c>
    </row>
    <row r="10" spans="1:23" x14ac:dyDescent="0.2">
      <c r="A10">
        <f>A9+1</f>
        <v>2</v>
      </c>
      <c r="B10">
        <f>B9+2</f>
        <v>3</v>
      </c>
      <c r="D10" s="12">
        <f t="shared" ref="D10:D19" si="6">IF(OR(E10=1,G10=1),ROUND(D9+1,0),D9+0.00001)</f>
        <v>2</v>
      </c>
      <c r="E10" s="12">
        <f>IF(AND(F10=0,J10&lt;&gt;""),IF(COUNTIF(G11:G27,1),1,0),0)</f>
        <v>1</v>
      </c>
      <c r="F10">
        <f t="shared" ref="F10:F19" si="7">IF(J10&lt;&gt;"",0,1)</f>
        <v>0</v>
      </c>
      <c r="G10">
        <f>IF(AND(H10&lt;&gt;"",OR(K10&lt;&gt;"",L10&lt;&gt;"")),1,0)</f>
        <v>0</v>
      </c>
      <c r="H10" s="22" t="str">
        <f>IF(AND(K10&lt;&gt;"",L10&lt;&gt;""),"x","")</f>
        <v/>
      </c>
      <c r="I10" s="22"/>
      <c r="J10" s="6" t="s">
        <v>141</v>
      </c>
      <c r="K10" s="21"/>
      <c r="L10" s="21"/>
      <c r="M10" s="27"/>
      <c r="O10">
        <f t="shared" ref="O10:O114" si="8">I10</f>
        <v>0</v>
      </c>
      <c r="P10" s="17" t="str">
        <f>IF(K10="","",IF(VLOOKUP(D10,'Ihr Kontenplan'!$A$9:$AA$278,27)&lt;&gt;"",VLOOKUP(D10,'Ihr Kontenplan'!$A$9:$AA$278,27),IF(AND(K11&lt;&gt;"",K10&gt;=K11),IF(OR(K10&lt;1000,K10&gt;9999),"bitte vierstellige Kontonummer eingeben",""),"")))</f>
        <v/>
      </c>
      <c r="Q10">
        <f t="shared" si="0"/>
        <v>0</v>
      </c>
      <c r="R10">
        <f t="shared" si="1"/>
        <v>2</v>
      </c>
      <c r="S10">
        <f t="shared" si="2"/>
        <v>0</v>
      </c>
      <c r="T10">
        <f t="shared" si="3"/>
        <v>0</v>
      </c>
      <c r="U10">
        <f t="shared" si="4"/>
        <v>0</v>
      </c>
      <c r="W10">
        <f t="shared" si="5"/>
        <v>2.0000000000000001E-4</v>
      </c>
    </row>
    <row r="11" spans="1:23" ht="12.75" customHeight="1" x14ac:dyDescent="0.2">
      <c r="A11">
        <f t="shared" ref="A11:A115" si="9">A10+1</f>
        <v>3</v>
      </c>
      <c r="B11">
        <f t="shared" ref="B11:B115" si="10">B10+2</f>
        <v>5</v>
      </c>
      <c r="D11" s="12">
        <f t="shared" si="6"/>
        <v>3</v>
      </c>
      <c r="E11" s="12">
        <f t="shared" ref="E11:E18" si="11">IF(AND(F11=0,J11&lt;&gt;""),IF(COUNTIF(G12:G25,1),1,0),0)</f>
        <v>0</v>
      </c>
      <c r="F11">
        <f t="shared" si="7"/>
        <v>1</v>
      </c>
      <c r="G11">
        <f>IF(AND(H11&lt;&gt;"",OR(K11&lt;&gt;"",L11&lt;&gt;"")),1,0)</f>
        <v>1</v>
      </c>
      <c r="H11" s="22" t="str">
        <f>IF(AND(K11&lt;&gt;"",L11&lt;&gt;""),"x","")</f>
        <v>x</v>
      </c>
      <c r="I11" s="22" t="s">
        <v>5</v>
      </c>
      <c r="J11" s="20"/>
      <c r="K11" s="7">
        <v>1000</v>
      </c>
      <c r="L11" s="7" t="s">
        <v>18</v>
      </c>
      <c r="M11" s="27"/>
      <c r="N11" s="51" t="s">
        <v>119</v>
      </c>
      <c r="O11" t="str">
        <f t="shared" si="8"/>
        <v>Aktivkonto</v>
      </c>
      <c r="P11" s="17" t="str">
        <f>IF(K11="","",IF(VLOOKUP(D11,'Ihr Kontenplan'!$A$9:$AA$278,27)&lt;&gt;"",VLOOKUP(D11,'Ihr Kontenplan'!$A$9:$AA$278,27),IF(AND(K12&lt;&gt;"",K11&gt;=K12),IF(OR(K11&lt;1000,K11&gt;9999),"bitte vierstellige Kontonummer eingeben",""),"")))</f>
        <v/>
      </c>
      <c r="Q11">
        <f t="shared" si="0"/>
        <v>1000</v>
      </c>
      <c r="R11">
        <f t="shared" si="1"/>
        <v>2</v>
      </c>
      <c r="S11">
        <f t="shared" si="2"/>
        <v>0</v>
      </c>
      <c r="T11">
        <f t="shared" si="3"/>
        <v>0</v>
      </c>
      <c r="U11">
        <f t="shared" si="4"/>
        <v>0</v>
      </c>
      <c r="W11">
        <f t="shared" si="5"/>
        <v>1000</v>
      </c>
    </row>
    <row r="12" spans="1:23" x14ac:dyDescent="0.2">
      <c r="A12">
        <f t="shared" si="9"/>
        <v>4</v>
      </c>
      <c r="B12">
        <f t="shared" si="10"/>
        <v>7</v>
      </c>
      <c r="D12" s="12">
        <f t="shared" si="6"/>
        <v>4</v>
      </c>
      <c r="E12" s="12">
        <f t="shared" si="11"/>
        <v>0</v>
      </c>
      <c r="F12">
        <f t="shared" si="7"/>
        <v>1</v>
      </c>
      <c r="G12">
        <f>IF(AND(H12&lt;&gt;"",OR(K12&lt;&gt;"",L12&lt;&gt;"")),1,0)</f>
        <v>1</v>
      </c>
      <c r="H12" s="22" t="str">
        <f t="shared" ref="H12:H116" si="12">IF(AND(K12&lt;&gt;"",L12&lt;&gt;""),"x","")</f>
        <v>x</v>
      </c>
      <c r="I12" s="22" t="s">
        <v>5</v>
      </c>
      <c r="J12" s="20"/>
      <c r="K12" s="7">
        <v>1001</v>
      </c>
      <c r="L12" s="7" t="s">
        <v>115</v>
      </c>
      <c r="M12" s="27"/>
      <c r="N12" s="50"/>
      <c r="O12" t="str">
        <f t="shared" si="8"/>
        <v>Aktivkonto</v>
      </c>
      <c r="P12" s="17" t="str">
        <f>IF(K12="","",IF(VLOOKUP(D12,'Ihr Kontenplan'!$A$9:$AA$278,27)&lt;&gt;"",VLOOKUP(D12,'Ihr Kontenplan'!$A$9:$AA$278,27),IF(AND(K13&lt;&gt;"",K12&gt;=K13),IF(OR(K12&lt;1000,K12&gt;9999),"bitte vierstellige Kontonummer eingeben",""),"")))</f>
        <v/>
      </c>
      <c r="Q12">
        <f t="shared" si="0"/>
        <v>1001</v>
      </c>
      <c r="R12">
        <f t="shared" si="1"/>
        <v>2</v>
      </c>
      <c r="S12">
        <f t="shared" si="2"/>
        <v>0</v>
      </c>
      <c r="T12">
        <f t="shared" si="3"/>
        <v>0</v>
      </c>
      <c r="U12">
        <f t="shared" si="4"/>
        <v>0</v>
      </c>
      <c r="W12">
        <f t="shared" si="5"/>
        <v>1001</v>
      </c>
    </row>
    <row r="13" spans="1:23" ht="15" customHeight="1" x14ac:dyDescent="0.2">
      <c r="A13">
        <f t="shared" si="9"/>
        <v>5</v>
      </c>
      <c r="B13">
        <f t="shared" si="10"/>
        <v>9</v>
      </c>
      <c r="D13" s="12">
        <f t="shared" si="6"/>
        <v>4.0000099999999996</v>
      </c>
      <c r="E13" s="12">
        <f t="shared" si="11"/>
        <v>0</v>
      </c>
      <c r="F13">
        <f t="shared" si="7"/>
        <v>1</v>
      </c>
      <c r="G13">
        <f t="shared" ref="G13:G19" si="13">IF(AND(H13&lt;&gt;"",OR(K13&lt;&gt;"",L13&lt;&gt;"")),1,0)</f>
        <v>0</v>
      </c>
      <c r="H13" s="22" t="str">
        <f t="shared" si="12"/>
        <v/>
      </c>
      <c r="I13" s="22" t="s">
        <v>5</v>
      </c>
      <c r="J13" s="20"/>
      <c r="K13" s="7"/>
      <c r="L13" s="7"/>
      <c r="M13" s="27"/>
      <c r="N13" s="50"/>
      <c r="O13" t="str">
        <f t="shared" si="8"/>
        <v>Aktivkonto</v>
      </c>
      <c r="P13" s="17" t="str">
        <f>IF(K13="","",IF(VLOOKUP(D13,'Ihr Kontenplan'!$A$9:$AA$278,27)&lt;&gt;"",VLOOKUP(D13,'Ihr Kontenplan'!$A$9:$AA$278,27),IF(AND(K14&lt;&gt;"",K13&gt;=K14),IF(OR(K13&lt;1000,K13&gt;9999),"bitte vierstellige Kontonummer eingeben",""),"")))</f>
        <v/>
      </c>
      <c r="Q13">
        <f t="shared" si="0"/>
        <v>0</v>
      </c>
      <c r="R13">
        <f t="shared" si="1"/>
        <v>2</v>
      </c>
      <c r="S13">
        <f t="shared" si="2"/>
        <v>0</v>
      </c>
      <c r="T13">
        <f t="shared" si="3"/>
        <v>0</v>
      </c>
      <c r="U13">
        <f t="shared" si="4"/>
        <v>0</v>
      </c>
      <c r="W13">
        <f t="shared" si="5"/>
        <v>1001.0001</v>
      </c>
    </row>
    <row r="14" spans="1:23" x14ac:dyDescent="0.2">
      <c r="A14">
        <f t="shared" si="9"/>
        <v>6</v>
      </c>
      <c r="B14">
        <f t="shared" si="10"/>
        <v>11</v>
      </c>
      <c r="D14" s="12">
        <f t="shared" si="6"/>
        <v>4.0000199999999992</v>
      </c>
      <c r="E14" s="12">
        <f t="shared" si="11"/>
        <v>0</v>
      </c>
      <c r="F14">
        <f t="shared" si="7"/>
        <v>1</v>
      </c>
      <c r="G14">
        <f t="shared" si="13"/>
        <v>0</v>
      </c>
      <c r="H14" s="22" t="str">
        <f t="shared" si="12"/>
        <v/>
      </c>
      <c r="I14" s="22" t="s">
        <v>5</v>
      </c>
      <c r="J14" s="20"/>
      <c r="K14" s="7"/>
      <c r="L14" s="7"/>
      <c r="M14" s="27"/>
      <c r="O14" t="str">
        <f t="shared" si="8"/>
        <v>Aktivkonto</v>
      </c>
      <c r="P14" s="17" t="str">
        <f>IF(K14="","",IF(VLOOKUP(D14,'Ihr Kontenplan'!$A$9:$AA$278,27)&lt;&gt;"",VLOOKUP(D14,'Ihr Kontenplan'!$A$9:$AA$278,27),IF(AND(K15&lt;&gt;"",K14&gt;=K15),IF(OR(K14&lt;1000,K14&gt;9999),"bitte vierstellige Kontonummer eingeben",""),"")))</f>
        <v/>
      </c>
      <c r="Q14">
        <f t="shared" si="0"/>
        <v>0</v>
      </c>
      <c r="R14">
        <f t="shared" si="1"/>
        <v>2</v>
      </c>
      <c r="S14">
        <f t="shared" si="2"/>
        <v>0</v>
      </c>
      <c r="T14">
        <f t="shared" si="3"/>
        <v>0</v>
      </c>
      <c r="U14">
        <f t="shared" si="4"/>
        <v>0</v>
      </c>
      <c r="W14">
        <f t="shared" si="5"/>
        <v>1001.0001999999999</v>
      </c>
    </row>
    <row r="15" spans="1:23" x14ac:dyDescent="0.2">
      <c r="A15">
        <f t="shared" si="9"/>
        <v>7</v>
      </c>
      <c r="B15">
        <f t="shared" si="10"/>
        <v>13</v>
      </c>
      <c r="D15" s="12">
        <f t="shared" si="6"/>
        <v>5</v>
      </c>
      <c r="E15" s="12">
        <f t="shared" si="11"/>
        <v>0</v>
      </c>
      <c r="F15">
        <f t="shared" si="7"/>
        <v>1</v>
      </c>
      <c r="G15">
        <f t="shared" si="13"/>
        <v>1</v>
      </c>
      <c r="H15" s="22" t="str">
        <f t="shared" si="12"/>
        <v>x</v>
      </c>
      <c r="I15" s="22" t="s">
        <v>5</v>
      </c>
      <c r="J15" s="20"/>
      <c r="K15" s="7">
        <v>1010</v>
      </c>
      <c r="L15" s="7" t="s">
        <v>31</v>
      </c>
      <c r="M15" s="27"/>
      <c r="O15" t="str">
        <f t="shared" si="8"/>
        <v>Aktivkonto</v>
      </c>
      <c r="P15" s="17" t="str">
        <f>IF(K15="","",IF(VLOOKUP(D15,'Ihr Kontenplan'!$A$9:$AA$278,27)&lt;&gt;"",VLOOKUP(D15,'Ihr Kontenplan'!$A$9:$AA$278,27),IF(AND(K16&lt;&gt;"",K15&gt;=K16),IF(OR(K15&lt;1000,K15&gt;9999),"bitte vierstellige Kontonummer eingeben",""),"")))</f>
        <v/>
      </c>
      <c r="Q15">
        <f t="shared" si="0"/>
        <v>1010</v>
      </c>
      <c r="R15">
        <f t="shared" si="1"/>
        <v>2</v>
      </c>
      <c r="S15">
        <f t="shared" si="2"/>
        <v>0</v>
      </c>
      <c r="T15">
        <f t="shared" si="3"/>
        <v>0</v>
      </c>
      <c r="U15">
        <f t="shared" si="4"/>
        <v>0</v>
      </c>
      <c r="W15">
        <f t="shared" si="5"/>
        <v>1010</v>
      </c>
    </row>
    <row r="16" spans="1:23" x14ac:dyDescent="0.2">
      <c r="A16">
        <f t="shared" si="9"/>
        <v>8</v>
      </c>
      <c r="B16">
        <f t="shared" si="10"/>
        <v>15</v>
      </c>
      <c r="D16" s="12">
        <f t="shared" si="6"/>
        <v>6</v>
      </c>
      <c r="E16" s="12">
        <f t="shared" si="11"/>
        <v>0</v>
      </c>
      <c r="F16">
        <f t="shared" si="7"/>
        <v>1</v>
      </c>
      <c r="G16">
        <f t="shared" si="13"/>
        <v>1</v>
      </c>
      <c r="H16" s="22" t="str">
        <f t="shared" si="12"/>
        <v>x</v>
      </c>
      <c r="I16" s="22" t="s">
        <v>5</v>
      </c>
      <c r="J16" s="20"/>
      <c r="K16" s="7">
        <v>1011</v>
      </c>
      <c r="L16" s="7" t="s">
        <v>64</v>
      </c>
      <c r="M16" s="27"/>
      <c r="O16" t="str">
        <f t="shared" si="8"/>
        <v>Aktivkonto</v>
      </c>
      <c r="P16" s="17" t="str">
        <f>IF(K16="","",IF(VLOOKUP(D16,'Ihr Kontenplan'!$A$9:$AA$278,27)&lt;&gt;"",VLOOKUP(D16,'Ihr Kontenplan'!$A$9:$AA$278,27),IF(AND(K17&lt;&gt;"",K16&gt;=K17),IF(OR(K16&lt;1000,K16&gt;9999),"bitte vierstellige Kontonummer eingeben",""),"")))</f>
        <v/>
      </c>
      <c r="Q16">
        <f t="shared" si="0"/>
        <v>1011</v>
      </c>
      <c r="R16">
        <f t="shared" si="1"/>
        <v>2</v>
      </c>
      <c r="S16">
        <f t="shared" si="2"/>
        <v>0</v>
      </c>
      <c r="T16">
        <f t="shared" si="3"/>
        <v>0</v>
      </c>
      <c r="U16">
        <f t="shared" si="4"/>
        <v>0</v>
      </c>
      <c r="W16">
        <f t="shared" si="5"/>
        <v>1011</v>
      </c>
    </row>
    <row r="17" spans="1:23" x14ac:dyDescent="0.2">
      <c r="A17">
        <f t="shared" si="9"/>
        <v>9</v>
      </c>
      <c r="B17">
        <f t="shared" si="10"/>
        <v>17</v>
      </c>
      <c r="D17" s="12">
        <f t="shared" si="6"/>
        <v>6.0000099999999996</v>
      </c>
      <c r="E17" s="12">
        <f t="shared" si="11"/>
        <v>0</v>
      </c>
      <c r="F17">
        <f t="shared" si="7"/>
        <v>1</v>
      </c>
      <c r="G17">
        <f t="shared" si="13"/>
        <v>0</v>
      </c>
      <c r="H17" s="22" t="str">
        <f t="shared" si="12"/>
        <v/>
      </c>
      <c r="I17" s="22" t="s">
        <v>5</v>
      </c>
      <c r="J17" s="20"/>
      <c r="K17" s="7"/>
      <c r="L17" s="7"/>
      <c r="M17" s="27"/>
      <c r="O17" t="str">
        <f t="shared" si="8"/>
        <v>Aktivkonto</v>
      </c>
      <c r="P17" s="17" t="str">
        <f>IF(K17="","",IF(VLOOKUP(D17,'Ihr Kontenplan'!$A$9:$AA$278,27)&lt;&gt;"",VLOOKUP(D17,'Ihr Kontenplan'!$A$9:$AA$278,27),IF(AND(K18&lt;&gt;"",K17&gt;=K18),IF(OR(K17&lt;1000,K17&gt;9999),"bitte vierstellige Kontonummer eingeben",""),"")))</f>
        <v/>
      </c>
      <c r="Q17">
        <f t="shared" si="0"/>
        <v>0</v>
      </c>
      <c r="R17">
        <f t="shared" si="1"/>
        <v>2</v>
      </c>
      <c r="S17">
        <f t="shared" si="2"/>
        <v>0</v>
      </c>
      <c r="T17">
        <f t="shared" si="3"/>
        <v>0</v>
      </c>
      <c r="U17">
        <f t="shared" si="4"/>
        <v>0</v>
      </c>
      <c r="W17">
        <f t="shared" si="5"/>
        <v>1011.0001</v>
      </c>
    </row>
    <row r="18" spans="1:23" x14ac:dyDescent="0.2">
      <c r="A18">
        <f t="shared" si="9"/>
        <v>10</v>
      </c>
      <c r="B18">
        <f t="shared" si="10"/>
        <v>19</v>
      </c>
      <c r="D18" s="12">
        <f t="shared" si="6"/>
        <v>6.0000199999999992</v>
      </c>
      <c r="E18" s="12">
        <f t="shared" si="11"/>
        <v>0</v>
      </c>
      <c r="F18">
        <f t="shared" si="7"/>
        <v>1</v>
      </c>
      <c r="G18">
        <f t="shared" si="13"/>
        <v>0</v>
      </c>
      <c r="H18" s="22" t="str">
        <f t="shared" si="12"/>
        <v/>
      </c>
      <c r="I18" s="23" t="s">
        <v>5</v>
      </c>
      <c r="J18" s="20"/>
      <c r="K18" s="7"/>
      <c r="L18" s="7"/>
      <c r="M18" s="27"/>
      <c r="O18" t="str">
        <f t="shared" si="8"/>
        <v>Aktivkonto</v>
      </c>
      <c r="P18" s="17" t="str">
        <f>IF(K18="","",IF(VLOOKUP(D18,'Ihr Kontenplan'!$A$9:$AA$278,27)&lt;&gt;"",VLOOKUP(D18,'Ihr Kontenplan'!$A$9:$AA$278,27),IF(AND(K19&lt;&gt;"",K18&gt;=K19),IF(OR(K18&lt;1000,K18&gt;9999),"bitte vierstellige Kontonummer eingeben",""),"")))</f>
        <v/>
      </c>
      <c r="Q18">
        <f t="shared" si="0"/>
        <v>0</v>
      </c>
      <c r="R18">
        <f>IF(OR(AND(J18&lt;&gt;"",I19="",I25=$I$3),AND(J18&lt;&gt;"",I19=$I$3)),R17+1,R17)</f>
        <v>2</v>
      </c>
      <c r="S18">
        <f>IF(OR(AND(J18&lt;&gt;"",I19="",I25=$I$4),AND(J18&lt;&gt;"",I19=$I$4)),S17+1,S17)</f>
        <v>0</v>
      </c>
      <c r="T18">
        <f>IF(OR(AND(J18&lt;&gt;"",I19="",I25=$I$5),AND(J18&lt;&gt;"",I19=$I$5)),T17+1,T17)</f>
        <v>0</v>
      </c>
      <c r="U18">
        <f>IF(OR(AND(J18&lt;&gt;"",I19="",I25=$I$6),AND(J18&lt;&gt;"",I19=$I$6)),U17+1,U17)</f>
        <v>0</v>
      </c>
      <c r="W18">
        <f t="shared" si="5"/>
        <v>1011.0001999999999</v>
      </c>
    </row>
    <row r="19" spans="1:23" x14ac:dyDescent="0.2">
      <c r="A19">
        <f t="shared" si="9"/>
        <v>11</v>
      </c>
      <c r="B19">
        <f t="shared" si="10"/>
        <v>21</v>
      </c>
      <c r="D19" s="12">
        <f t="shared" si="6"/>
        <v>7</v>
      </c>
      <c r="E19" s="12">
        <f>IF(AND(F19=0,J19&lt;&gt;""),IF(COUNTIF(G25:G33,1),1,0),0)</f>
        <v>0</v>
      </c>
      <c r="F19">
        <f t="shared" si="7"/>
        <v>1</v>
      </c>
      <c r="G19">
        <f t="shared" si="13"/>
        <v>1</v>
      </c>
      <c r="H19" s="22" t="str">
        <f t="shared" si="12"/>
        <v>x</v>
      </c>
      <c r="I19" s="23" t="s">
        <v>5</v>
      </c>
      <c r="J19" s="20"/>
      <c r="K19" s="7">
        <v>1020</v>
      </c>
      <c r="L19" s="7" t="s">
        <v>32</v>
      </c>
      <c r="M19" s="27"/>
      <c r="O19" t="str">
        <f t="shared" si="8"/>
        <v>Aktivkonto</v>
      </c>
      <c r="P19" s="17" t="str">
        <f>IF(K19="","",IF(VLOOKUP(D19,'Ihr Kontenplan'!$A$9:$AA$278,27)&lt;&gt;"",VLOOKUP(D19,'Ihr Kontenplan'!$A$9:$AA$278,27),IF(AND(K20&lt;&gt;"",K19&gt;=K20),IF(OR(K19&lt;1000,K19&gt;9999),"bitte vierstellige Kontonummer eingeben",""),"")))</f>
        <v/>
      </c>
      <c r="Q19">
        <f t="shared" si="0"/>
        <v>1020</v>
      </c>
      <c r="R19">
        <f>IF(OR(AND(J19&lt;&gt;"",I25="",I26=$I$3),AND(J19&lt;&gt;"",I25=$I$3)),R18+1,R18)</f>
        <v>2</v>
      </c>
      <c r="S19">
        <f>IF(OR(AND(J19&lt;&gt;"",I25="",I26=$I$4),AND(J19&lt;&gt;"",I25=$I$4)),S18+1,S18)</f>
        <v>0</v>
      </c>
      <c r="T19">
        <f>IF(OR(AND(J19&lt;&gt;"",I25="",I26=$I$5),AND(J19&lt;&gt;"",I25=$I$5)),T18+1,T18)</f>
        <v>0</v>
      </c>
      <c r="U19">
        <f>IF(OR(AND(J19&lt;&gt;"",I25="",I26=$I$6),AND(J19&lt;&gt;"",I25=$I$6)),U18+1,U18)</f>
        <v>0</v>
      </c>
      <c r="W19">
        <f t="shared" si="5"/>
        <v>1020</v>
      </c>
    </row>
    <row r="20" spans="1:23" x14ac:dyDescent="0.2">
      <c r="A20">
        <f t="shared" si="9"/>
        <v>12</v>
      </c>
      <c r="B20">
        <f t="shared" si="10"/>
        <v>23</v>
      </c>
      <c r="D20" s="12">
        <f t="shared" ref="D20:D25" si="14">IF(OR(E20=1,G20=1),ROUND(D19+1,0),D19+0.00001)</f>
        <v>8</v>
      </c>
      <c r="E20" s="12">
        <f t="shared" ref="E20:E25" si="15">IF(AND(F20=0,J20&lt;&gt;""),IF(COUNTIF(G26:G34,1),1,0),0)</f>
        <v>0</v>
      </c>
      <c r="F20">
        <f t="shared" ref="F20:F25" si="16">IF(J20&lt;&gt;"",0,1)</f>
        <v>1</v>
      </c>
      <c r="G20">
        <f t="shared" ref="G20:G25" si="17">IF(AND(H20&lt;&gt;"",OR(K20&lt;&gt;"",L20&lt;&gt;"")),1,0)</f>
        <v>1</v>
      </c>
      <c r="H20" s="22" t="str">
        <f t="shared" ref="H20:H25" si="18">IF(AND(K20&lt;&gt;"",L20&lt;&gt;""),"x","")</f>
        <v>x</v>
      </c>
      <c r="I20" s="23" t="s">
        <v>5</v>
      </c>
      <c r="J20" s="20"/>
      <c r="K20" s="7">
        <v>1031</v>
      </c>
      <c r="L20" s="7" t="s">
        <v>33</v>
      </c>
      <c r="M20" s="27"/>
      <c r="P20" s="17" t="str">
        <f>IF(K20="","",IF(VLOOKUP(D20,'Ihr Kontenplan'!$A$9:$AA$278,27)&lt;&gt;"",VLOOKUP(D20,'Ihr Kontenplan'!$A$9:$AA$278,27),IF(AND(K21&lt;&gt;"",K20&gt;=K21),IF(OR(K20&lt;1000,K20&gt;9999),"bitte vierstellige Kontonummer eingeben",""),"")))</f>
        <v/>
      </c>
    </row>
    <row r="21" spans="1:23" ht="12.75" customHeight="1" x14ac:dyDescent="0.2">
      <c r="A21">
        <f t="shared" si="9"/>
        <v>13</v>
      </c>
      <c r="B21">
        <f t="shared" si="10"/>
        <v>25</v>
      </c>
      <c r="D21" s="12">
        <f t="shared" si="14"/>
        <v>8.0000099999999996</v>
      </c>
      <c r="E21" s="12">
        <f t="shared" si="15"/>
        <v>0</v>
      </c>
      <c r="F21">
        <f t="shared" si="16"/>
        <v>1</v>
      </c>
      <c r="G21">
        <f t="shared" si="17"/>
        <v>0</v>
      </c>
      <c r="H21" s="22" t="str">
        <f t="shared" si="18"/>
        <v/>
      </c>
      <c r="I21" s="23" t="s">
        <v>5</v>
      </c>
      <c r="J21" s="20"/>
      <c r="K21" s="7"/>
      <c r="L21" s="7"/>
      <c r="M21" s="27"/>
      <c r="P21" s="17" t="str">
        <f>IF(K21="","",IF(VLOOKUP(D21,'Ihr Kontenplan'!$A$9:$AA$278,27)&lt;&gt;"",VLOOKUP(D21,'Ihr Kontenplan'!$A$9:$AA$278,27),IF(AND(K22&lt;&gt;"",K21&gt;=K22),IF(OR(K21&lt;1000,K21&gt;9999),"bitte vierstellige Kontonummer eingeben",""),"")))</f>
        <v/>
      </c>
    </row>
    <row r="22" spans="1:23" x14ac:dyDescent="0.2">
      <c r="A22">
        <f t="shared" si="9"/>
        <v>14</v>
      </c>
      <c r="B22">
        <f t="shared" si="10"/>
        <v>27</v>
      </c>
      <c r="D22" s="12">
        <f t="shared" si="14"/>
        <v>9</v>
      </c>
      <c r="E22" s="12">
        <f t="shared" si="15"/>
        <v>0</v>
      </c>
      <c r="F22">
        <f t="shared" si="16"/>
        <v>1</v>
      </c>
      <c r="G22">
        <f t="shared" si="17"/>
        <v>1</v>
      </c>
      <c r="H22" s="22" t="str">
        <f t="shared" si="18"/>
        <v>x</v>
      </c>
      <c r="I22" s="23" t="s">
        <v>5</v>
      </c>
      <c r="J22" s="20"/>
      <c r="K22" s="7">
        <v>1040</v>
      </c>
      <c r="L22" s="7" t="s">
        <v>65</v>
      </c>
      <c r="M22" s="27"/>
      <c r="N22" s="51" t="s">
        <v>120</v>
      </c>
      <c r="P22" s="17" t="str">
        <f>IF(K22="","",IF(VLOOKUP(D22,'Ihr Kontenplan'!$A$9:$AA$278,27)&lt;&gt;"",VLOOKUP(D22,'Ihr Kontenplan'!$A$9:$AA$278,27),IF(AND(K23&lt;&gt;"",K22&gt;=K23),IF(OR(K22&lt;1000,K22&gt;9999),"bitte vierstellige Kontonummer eingeben",""),"")))</f>
        <v/>
      </c>
    </row>
    <row r="23" spans="1:23" x14ac:dyDescent="0.2">
      <c r="A23">
        <f t="shared" si="9"/>
        <v>15</v>
      </c>
      <c r="B23">
        <f t="shared" si="10"/>
        <v>29</v>
      </c>
      <c r="D23" s="12">
        <f t="shared" si="14"/>
        <v>10</v>
      </c>
      <c r="E23" s="12">
        <f t="shared" si="15"/>
        <v>0</v>
      </c>
      <c r="F23">
        <f t="shared" si="16"/>
        <v>1</v>
      </c>
      <c r="G23">
        <f t="shared" si="17"/>
        <v>1</v>
      </c>
      <c r="H23" s="22" t="str">
        <f t="shared" si="18"/>
        <v>x</v>
      </c>
      <c r="I23" s="23" t="s">
        <v>5</v>
      </c>
      <c r="J23" s="20"/>
      <c r="K23" s="7">
        <v>1041</v>
      </c>
      <c r="L23" s="7" t="s">
        <v>66</v>
      </c>
      <c r="M23" s="27"/>
      <c r="N23" s="50"/>
      <c r="P23" s="17" t="str">
        <f>IF(K23="","",IF(VLOOKUP(D23,'Ihr Kontenplan'!$A$9:$AA$278,27)&lt;&gt;"",VLOOKUP(D23,'Ihr Kontenplan'!$A$9:$AA$278,27),IF(AND(K24&lt;&gt;"",K23&gt;=K24),IF(OR(K23&lt;1000,K23&gt;9999),"bitte vierstellige Kontonummer eingeben",""),"")))</f>
        <v/>
      </c>
    </row>
    <row r="24" spans="1:23" x14ac:dyDescent="0.2">
      <c r="A24">
        <f t="shared" si="9"/>
        <v>16</v>
      </c>
      <c r="B24">
        <f t="shared" si="10"/>
        <v>31</v>
      </c>
      <c r="D24" s="12">
        <f t="shared" si="14"/>
        <v>11</v>
      </c>
      <c r="E24" s="12">
        <f t="shared" si="15"/>
        <v>0</v>
      </c>
      <c r="F24">
        <f t="shared" si="16"/>
        <v>1</v>
      </c>
      <c r="G24">
        <f t="shared" si="17"/>
        <v>1</v>
      </c>
      <c r="H24" s="22" t="str">
        <f t="shared" si="18"/>
        <v>x</v>
      </c>
      <c r="I24" s="23" t="s">
        <v>5</v>
      </c>
      <c r="J24" s="20"/>
      <c r="K24" s="7">
        <v>1042</v>
      </c>
      <c r="L24" s="7" t="s">
        <v>67</v>
      </c>
      <c r="M24" s="27"/>
      <c r="P24" s="17" t="str">
        <f>IF(K24="","",IF(VLOOKUP(D24,'Ihr Kontenplan'!$A$9:$AA$278,27)&lt;&gt;"",VLOOKUP(D24,'Ihr Kontenplan'!$A$9:$AA$278,27),IF(AND(K25&lt;&gt;"",K24&gt;=K25),IF(OR(K24&lt;1000,K24&gt;9999),"bitte vierstellige Kontonummer eingeben",""),"")))</f>
        <v/>
      </c>
    </row>
    <row r="25" spans="1:23" x14ac:dyDescent="0.2">
      <c r="A25">
        <f t="shared" si="9"/>
        <v>17</v>
      </c>
      <c r="B25">
        <f t="shared" si="10"/>
        <v>33</v>
      </c>
      <c r="D25" s="12">
        <f t="shared" si="14"/>
        <v>11.00001</v>
      </c>
      <c r="E25" s="12">
        <f t="shared" si="15"/>
        <v>0</v>
      </c>
      <c r="F25">
        <f t="shared" si="16"/>
        <v>1</v>
      </c>
      <c r="G25">
        <f t="shared" si="17"/>
        <v>0</v>
      </c>
      <c r="H25" s="22" t="str">
        <f t="shared" si="18"/>
        <v/>
      </c>
      <c r="I25" s="23" t="s">
        <v>5</v>
      </c>
      <c r="J25" s="20"/>
      <c r="K25" s="7"/>
      <c r="L25" s="7"/>
      <c r="M25" s="27"/>
      <c r="N25" s="12" t="s">
        <v>121</v>
      </c>
      <c r="O25" t="str">
        <f t="shared" si="8"/>
        <v>Aktivkonto</v>
      </c>
      <c r="P25" s="17" t="str">
        <f>IF(K25="","",IF(VLOOKUP(D25,'Ihr Kontenplan'!$A$9:$AA$278,27)&lt;&gt;"",VLOOKUP(D25,'Ihr Kontenplan'!$A$9:$AA$278,27),IF(AND(K26&lt;&gt;"",K25&gt;=K26),IF(OR(K25&lt;1000,K25&gt;9999),"bitte vierstellige Kontonummer eingeben",""),"")))</f>
        <v/>
      </c>
      <c r="Q25">
        <f t="shared" si="0"/>
        <v>0</v>
      </c>
      <c r="R25">
        <f>IF(OR(AND(J25&lt;&gt;"",I26="",I27=$I$3),AND(J25&lt;&gt;"",I26=$I$3)),R19+1,R19)</f>
        <v>2</v>
      </c>
      <c r="S25">
        <f>IF(OR(AND(J25&lt;&gt;"",I26="",I27=$I$4),AND(J25&lt;&gt;"",I26=$I$4)),S19+1,S19)</f>
        <v>0</v>
      </c>
      <c r="T25">
        <f>IF(OR(AND(J25&lt;&gt;"",I26="",I27=$I$5),AND(J25&lt;&gt;"",I26=$I$5)),T19+1,T19)</f>
        <v>0</v>
      </c>
      <c r="U25">
        <f>IF(OR(AND(J25&lt;&gt;"",I26="",I27=$I$6),AND(J25&lt;&gt;"",I26=$I$6)),U19+1,U19)</f>
        <v>0</v>
      </c>
      <c r="W25">
        <f>IF(K25="",W19+0.0001,K25)</f>
        <v>1020.0001</v>
      </c>
    </row>
    <row r="26" spans="1:23" x14ac:dyDescent="0.2">
      <c r="A26">
        <f t="shared" si="9"/>
        <v>18</v>
      </c>
      <c r="B26">
        <f t="shared" si="10"/>
        <v>35</v>
      </c>
      <c r="D26" s="12">
        <f t="shared" ref="D26:D129" si="19">IF(OR(E26=1,G26=1),ROUND(D25+1,0),D25+0.00001)</f>
        <v>11.000019999999999</v>
      </c>
      <c r="E26" s="12">
        <f>IF(AND(F26=0,J26&lt;&gt;""),IF(COUNTIF(G27:G35,1),1,0),0)</f>
        <v>0</v>
      </c>
      <c r="F26">
        <f t="shared" ref="F26:F129" si="20">IF(J26&lt;&gt;"",0,1)</f>
        <v>1</v>
      </c>
      <c r="G26">
        <f t="shared" ref="G26:G129" si="21">IF(AND(H26&lt;&gt;"",OR(K26&lt;&gt;"",L26&lt;&gt;"")),1,0)</f>
        <v>0</v>
      </c>
      <c r="H26" s="22" t="str">
        <f t="shared" si="12"/>
        <v/>
      </c>
      <c r="I26" s="23" t="s">
        <v>5</v>
      </c>
      <c r="J26" s="20"/>
      <c r="K26" s="7"/>
      <c r="L26" s="7"/>
      <c r="M26" s="27"/>
      <c r="N26" s="12"/>
      <c r="O26" t="str">
        <f t="shared" si="8"/>
        <v>Aktivkonto</v>
      </c>
      <c r="P26" s="17" t="str">
        <f>IF(K26="","",IF(VLOOKUP(D26,'Ihr Kontenplan'!$A$9:$AA$278,27)&lt;&gt;"",VLOOKUP(D26,'Ihr Kontenplan'!$A$9:$AA$278,27),IF(AND(K27&lt;&gt;"",K26&gt;=K27),IF(OR(K26&lt;1000,K26&gt;9999),"bitte vierstellige Kontonummer eingeben",""),"")))</f>
        <v/>
      </c>
      <c r="Q26">
        <f t="shared" si="0"/>
        <v>0</v>
      </c>
      <c r="R26">
        <f t="shared" ref="R26:R34" si="22">IF(OR(AND(J26&lt;&gt;"",I27="",I28=$I$3),AND(J26&lt;&gt;"",I27=$I$3)),R25+1,R25)</f>
        <v>2</v>
      </c>
      <c r="S26">
        <f t="shared" ref="S26:S34" si="23">IF(OR(AND(J26&lt;&gt;"",I27="",I28=$I$4),AND(J26&lt;&gt;"",I27=$I$4)),S25+1,S25)</f>
        <v>0</v>
      </c>
      <c r="T26">
        <f t="shared" ref="T26:T34" si="24">IF(OR(AND(J26&lt;&gt;"",I27="",I28=$I$5),AND(J26&lt;&gt;"",I27=$I$5)),T25+1,T25)</f>
        <v>0</v>
      </c>
      <c r="U26">
        <f t="shared" ref="U26:U34" si="25">IF(OR(AND(J26&lt;&gt;"",I27="",I28=$I$6),AND(J26&lt;&gt;"",I27=$I$6)),U25+1,U25)</f>
        <v>0</v>
      </c>
      <c r="W26">
        <f t="shared" si="5"/>
        <v>1020.0001999999999</v>
      </c>
    </row>
    <row r="27" spans="1:23" x14ac:dyDescent="0.2">
      <c r="A27">
        <f t="shared" si="9"/>
        <v>19</v>
      </c>
      <c r="B27">
        <f t="shared" si="10"/>
        <v>37</v>
      </c>
      <c r="D27" s="12">
        <f t="shared" si="19"/>
        <v>11.000029999999999</v>
      </c>
      <c r="E27" s="12">
        <f>IF(AND(F27=0,J27&lt;&gt;""),IF(COUNTIF(G28:G36,1),1,0),0)</f>
        <v>0</v>
      </c>
      <c r="F27">
        <f t="shared" si="20"/>
        <v>1</v>
      </c>
      <c r="G27">
        <f t="shared" si="21"/>
        <v>0</v>
      </c>
      <c r="H27" s="22" t="str">
        <f t="shared" si="12"/>
        <v/>
      </c>
      <c r="I27" s="23" t="s">
        <v>5</v>
      </c>
      <c r="J27" s="20"/>
      <c r="K27" s="7"/>
      <c r="L27" s="7"/>
      <c r="M27" s="27"/>
      <c r="O27" t="str">
        <f t="shared" si="8"/>
        <v>Aktivkonto</v>
      </c>
      <c r="P27" s="17" t="str">
        <f>IF(K27="","",IF(VLOOKUP(D27,'Ihr Kontenplan'!$A$9:$AA$278,27)&lt;&gt;"",VLOOKUP(D27,'Ihr Kontenplan'!$A$9:$AA$278,27),IF(AND(K28&lt;&gt;"",K27&gt;=K28),IF(OR(K27&lt;1000,K27&gt;9999),"bitte vierstellige Kontonummer eingeben",""),"")))</f>
        <v/>
      </c>
      <c r="Q27">
        <f t="shared" si="0"/>
        <v>0</v>
      </c>
      <c r="R27">
        <f t="shared" si="22"/>
        <v>2</v>
      </c>
      <c r="S27">
        <f t="shared" si="23"/>
        <v>0</v>
      </c>
      <c r="T27">
        <f t="shared" si="24"/>
        <v>0</v>
      </c>
      <c r="U27">
        <f t="shared" si="25"/>
        <v>0</v>
      </c>
      <c r="W27">
        <f t="shared" si="5"/>
        <v>1020.0002999999999</v>
      </c>
    </row>
    <row r="28" spans="1:23" x14ac:dyDescent="0.2">
      <c r="A28">
        <f t="shared" si="9"/>
        <v>20</v>
      </c>
      <c r="B28">
        <f t="shared" si="10"/>
        <v>39</v>
      </c>
      <c r="D28" s="12">
        <f t="shared" si="19"/>
        <v>12</v>
      </c>
      <c r="E28" s="12">
        <f>IF(AND(F28=0,J28&lt;&gt;""),IF(COUNTIF(G29:G44,1),1,0),0)</f>
        <v>1</v>
      </c>
      <c r="F28">
        <f t="shared" si="20"/>
        <v>0</v>
      </c>
      <c r="G28">
        <f t="shared" si="21"/>
        <v>0</v>
      </c>
      <c r="H28" s="22" t="str">
        <f t="shared" si="12"/>
        <v/>
      </c>
      <c r="I28" s="22"/>
      <c r="J28" s="6" t="s">
        <v>100</v>
      </c>
      <c r="K28" s="20"/>
      <c r="L28" s="20"/>
      <c r="M28" s="27"/>
      <c r="O28">
        <f t="shared" si="8"/>
        <v>0</v>
      </c>
      <c r="P28" s="17" t="str">
        <f>IF(K28="","",IF(VLOOKUP(D28,'Ihr Kontenplan'!$A$9:$AA$278,27)&lt;&gt;"",VLOOKUP(D28,'Ihr Kontenplan'!$A$9:$AA$278,27),IF(AND(K29&lt;&gt;"",K28&gt;=K29),IF(OR(K28&lt;1000,K28&gt;9999),"bitte vierstellige Kontonummer eingeben",""),"")))</f>
        <v/>
      </c>
      <c r="Q28">
        <f t="shared" si="0"/>
        <v>0</v>
      </c>
      <c r="R28">
        <f t="shared" si="22"/>
        <v>3</v>
      </c>
      <c r="S28">
        <f t="shared" si="23"/>
        <v>0</v>
      </c>
      <c r="T28">
        <f t="shared" si="24"/>
        <v>0</v>
      </c>
      <c r="U28">
        <f t="shared" si="25"/>
        <v>0</v>
      </c>
      <c r="W28">
        <f t="shared" si="5"/>
        <v>1020.0003999999999</v>
      </c>
    </row>
    <row r="29" spans="1:23" x14ac:dyDescent="0.2">
      <c r="A29">
        <f t="shared" si="9"/>
        <v>21</v>
      </c>
      <c r="B29">
        <f t="shared" si="10"/>
        <v>41</v>
      </c>
      <c r="D29" s="12">
        <f t="shared" si="19"/>
        <v>13</v>
      </c>
      <c r="E29" s="12">
        <f t="shared" ref="E29:E34" si="26">IF(AND(F29=0,J29&lt;&gt;""),IF(COUNTIF(G30:G43,1),1,0),0)</f>
        <v>0</v>
      </c>
      <c r="F29">
        <f t="shared" si="20"/>
        <v>1</v>
      </c>
      <c r="G29">
        <f t="shared" si="21"/>
        <v>1</v>
      </c>
      <c r="H29" s="22" t="str">
        <f t="shared" si="12"/>
        <v>x</v>
      </c>
      <c r="I29" s="22" t="s">
        <v>5</v>
      </c>
      <c r="J29" s="20"/>
      <c r="K29" s="7">
        <v>1100</v>
      </c>
      <c r="L29" s="7" t="s">
        <v>68</v>
      </c>
      <c r="M29" s="27"/>
      <c r="N29" s="51" t="s">
        <v>163</v>
      </c>
      <c r="O29" t="str">
        <f t="shared" si="8"/>
        <v>Aktivkonto</v>
      </c>
      <c r="P29" s="17" t="str">
        <f>IF(K29="","",IF(VLOOKUP(D29,'Ihr Kontenplan'!$A$9:$AA$278,27)&lt;&gt;"",VLOOKUP(D29,'Ihr Kontenplan'!$A$9:$AA$278,27),IF(AND(K30&lt;&gt;"",K29&gt;=K30),IF(OR(K29&lt;1000,K29&gt;9999),"bitte vierstellige Kontonummer eingeben",""),"")))</f>
        <v/>
      </c>
      <c r="Q29">
        <f t="shared" si="0"/>
        <v>1100</v>
      </c>
      <c r="R29">
        <f t="shared" si="22"/>
        <v>3</v>
      </c>
      <c r="S29">
        <f t="shared" si="23"/>
        <v>0</v>
      </c>
      <c r="T29">
        <f t="shared" si="24"/>
        <v>0</v>
      </c>
      <c r="U29">
        <f t="shared" si="25"/>
        <v>0</v>
      </c>
      <c r="W29">
        <f t="shared" si="5"/>
        <v>1100</v>
      </c>
    </row>
    <row r="30" spans="1:23" x14ac:dyDescent="0.2">
      <c r="A30">
        <f t="shared" si="9"/>
        <v>22</v>
      </c>
      <c r="B30">
        <f t="shared" si="10"/>
        <v>43</v>
      </c>
      <c r="D30" s="12">
        <f t="shared" si="19"/>
        <v>14</v>
      </c>
      <c r="E30" s="12">
        <f t="shared" si="26"/>
        <v>0</v>
      </c>
      <c r="F30">
        <f t="shared" si="20"/>
        <v>1</v>
      </c>
      <c r="G30">
        <f t="shared" si="21"/>
        <v>1</v>
      </c>
      <c r="H30" s="22" t="str">
        <f t="shared" si="12"/>
        <v>x</v>
      </c>
      <c r="I30" s="22" t="s">
        <v>5</v>
      </c>
      <c r="J30" s="20"/>
      <c r="K30" s="7">
        <v>1110</v>
      </c>
      <c r="L30" s="7" t="s">
        <v>69</v>
      </c>
      <c r="M30" s="27"/>
      <c r="N30" s="50"/>
      <c r="O30" t="str">
        <f t="shared" si="8"/>
        <v>Aktivkonto</v>
      </c>
      <c r="P30" s="17" t="str">
        <f>IF(K30="","",IF(VLOOKUP(D30,'Ihr Kontenplan'!$A$9:$AA$278,27)&lt;&gt;"",VLOOKUP(D30,'Ihr Kontenplan'!$A$9:$AA$278,27),IF(AND(K31&lt;&gt;"",K30&gt;=K31),IF(OR(K30&lt;1000,K30&gt;9999),"bitte vierstellige Kontonummer eingeben",""),"")))</f>
        <v/>
      </c>
      <c r="Q30">
        <f t="shared" si="0"/>
        <v>1110</v>
      </c>
      <c r="R30">
        <f t="shared" si="22"/>
        <v>3</v>
      </c>
      <c r="S30">
        <f t="shared" si="23"/>
        <v>0</v>
      </c>
      <c r="T30">
        <f t="shared" si="24"/>
        <v>0</v>
      </c>
      <c r="U30">
        <f t="shared" si="25"/>
        <v>0</v>
      </c>
      <c r="W30">
        <f t="shared" si="5"/>
        <v>1110</v>
      </c>
    </row>
    <row r="31" spans="1:23" x14ac:dyDescent="0.2">
      <c r="A31">
        <f t="shared" si="9"/>
        <v>23</v>
      </c>
      <c r="B31">
        <f t="shared" si="10"/>
        <v>45</v>
      </c>
      <c r="D31" s="12">
        <f t="shared" si="19"/>
        <v>15</v>
      </c>
      <c r="E31" s="12">
        <f t="shared" si="26"/>
        <v>0</v>
      </c>
      <c r="F31">
        <f t="shared" si="20"/>
        <v>1</v>
      </c>
      <c r="G31">
        <f t="shared" si="21"/>
        <v>1</v>
      </c>
      <c r="H31" s="22" t="str">
        <f t="shared" si="12"/>
        <v>x</v>
      </c>
      <c r="I31" s="22" t="s">
        <v>5</v>
      </c>
      <c r="J31" s="20"/>
      <c r="K31" s="7">
        <v>1120</v>
      </c>
      <c r="L31" s="7" t="s">
        <v>70</v>
      </c>
      <c r="M31" s="27"/>
      <c r="N31" s="50"/>
      <c r="O31" t="str">
        <f t="shared" si="8"/>
        <v>Aktivkonto</v>
      </c>
      <c r="P31" s="17" t="str">
        <f>IF(K31="","",IF(VLOOKUP(D31,'Ihr Kontenplan'!$A$9:$AA$278,27)&lt;&gt;"",VLOOKUP(D31,'Ihr Kontenplan'!$A$9:$AA$278,27),IF(AND(K32&lt;&gt;"",K31&gt;=K32),IF(OR(K31&lt;1000,K31&gt;9999),"bitte vierstellige Kontonummer eingeben",""),"")))</f>
        <v/>
      </c>
      <c r="Q31">
        <f t="shared" si="0"/>
        <v>1120</v>
      </c>
      <c r="R31">
        <f t="shared" si="22"/>
        <v>3</v>
      </c>
      <c r="S31">
        <f t="shared" si="23"/>
        <v>0</v>
      </c>
      <c r="T31">
        <f t="shared" si="24"/>
        <v>0</v>
      </c>
      <c r="U31">
        <f t="shared" si="25"/>
        <v>0</v>
      </c>
      <c r="W31">
        <f t="shared" si="5"/>
        <v>1120</v>
      </c>
    </row>
    <row r="32" spans="1:23" x14ac:dyDescent="0.2">
      <c r="A32">
        <f t="shared" si="9"/>
        <v>24</v>
      </c>
      <c r="B32">
        <f t="shared" si="10"/>
        <v>47</v>
      </c>
      <c r="D32" s="12">
        <f t="shared" si="19"/>
        <v>16</v>
      </c>
      <c r="E32" s="12">
        <f t="shared" si="26"/>
        <v>0</v>
      </c>
      <c r="F32">
        <f t="shared" si="20"/>
        <v>1</v>
      </c>
      <c r="G32">
        <f t="shared" si="21"/>
        <v>1</v>
      </c>
      <c r="H32" s="22" t="str">
        <f t="shared" si="12"/>
        <v>x</v>
      </c>
      <c r="I32" s="23" t="s">
        <v>5</v>
      </c>
      <c r="J32" s="20"/>
      <c r="K32" s="7">
        <v>1130</v>
      </c>
      <c r="L32" s="7" t="s">
        <v>71</v>
      </c>
      <c r="M32" s="27"/>
      <c r="N32" s="50"/>
      <c r="O32" t="str">
        <f t="shared" si="8"/>
        <v>Aktivkonto</v>
      </c>
      <c r="P32" s="17" t="str">
        <f>IF(K32="","",IF(VLOOKUP(D32,'Ihr Kontenplan'!$A$9:$AA$278,27)&lt;&gt;"",VLOOKUP(D32,'Ihr Kontenplan'!$A$9:$AA$278,27),IF(AND(K33&lt;&gt;"",K32&gt;=K33),IF(OR(K32&lt;1000,K32&gt;9999),"bitte vierstellige Kontonummer eingeben",""),"")))</f>
        <v/>
      </c>
      <c r="Q32">
        <f t="shared" si="0"/>
        <v>1130</v>
      </c>
      <c r="R32">
        <f t="shared" si="22"/>
        <v>3</v>
      </c>
      <c r="S32">
        <f t="shared" si="23"/>
        <v>0</v>
      </c>
      <c r="T32">
        <f t="shared" si="24"/>
        <v>0</v>
      </c>
      <c r="U32">
        <f t="shared" si="25"/>
        <v>0</v>
      </c>
      <c r="W32">
        <f t="shared" si="5"/>
        <v>1130</v>
      </c>
    </row>
    <row r="33" spans="1:23" x14ac:dyDescent="0.2">
      <c r="A33">
        <f t="shared" si="9"/>
        <v>25</v>
      </c>
      <c r="B33">
        <f t="shared" si="10"/>
        <v>49</v>
      </c>
      <c r="D33" s="12">
        <f t="shared" si="19"/>
        <v>17</v>
      </c>
      <c r="E33" s="12">
        <f t="shared" si="26"/>
        <v>0</v>
      </c>
      <c r="F33">
        <f t="shared" si="20"/>
        <v>1</v>
      </c>
      <c r="G33">
        <f t="shared" si="21"/>
        <v>1</v>
      </c>
      <c r="H33" s="22" t="str">
        <f t="shared" si="12"/>
        <v>x</v>
      </c>
      <c r="I33" s="23" t="s">
        <v>5</v>
      </c>
      <c r="J33" s="20"/>
      <c r="K33" s="7">
        <v>1140</v>
      </c>
      <c r="L33" s="7" t="s">
        <v>72</v>
      </c>
      <c r="M33" s="27"/>
      <c r="O33" t="str">
        <f t="shared" si="8"/>
        <v>Aktivkonto</v>
      </c>
      <c r="P33" s="17" t="str">
        <f>IF(K33="","",IF(VLOOKUP(D33,'Ihr Kontenplan'!$A$9:$AA$278,27)&lt;&gt;"",VLOOKUP(D33,'Ihr Kontenplan'!$A$9:$AA$278,27),IF(AND(K34&lt;&gt;"",K33&gt;=K34),IF(OR(K33&lt;1000,K33&gt;9999),"bitte vierstellige Kontonummer eingeben",""),"")))</f>
        <v/>
      </c>
      <c r="Q33">
        <f t="shared" si="0"/>
        <v>1140</v>
      </c>
      <c r="R33">
        <f t="shared" si="22"/>
        <v>3</v>
      </c>
      <c r="S33">
        <f t="shared" si="23"/>
        <v>0</v>
      </c>
      <c r="T33">
        <f t="shared" si="24"/>
        <v>0</v>
      </c>
      <c r="U33">
        <f t="shared" si="25"/>
        <v>0</v>
      </c>
      <c r="W33">
        <f t="shared" si="5"/>
        <v>1140</v>
      </c>
    </row>
    <row r="34" spans="1:23" x14ac:dyDescent="0.2">
      <c r="A34">
        <f t="shared" si="9"/>
        <v>26</v>
      </c>
      <c r="B34">
        <f t="shared" si="10"/>
        <v>51</v>
      </c>
      <c r="D34" s="12">
        <f t="shared" si="19"/>
        <v>17.00001</v>
      </c>
      <c r="E34" s="12">
        <f t="shared" si="26"/>
        <v>0</v>
      </c>
      <c r="F34">
        <f t="shared" si="20"/>
        <v>1</v>
      </c>
      <c r="G34">
        <f t="shared" si="21"/>
        <v>0</v>
      </c>
      <c r="H34" s="22" t="str">
        <f t="shared" si="12"/>
        <v/>
      </c>
      <c r="I34" s="22" t="s">
        <v>5</v>
      </c>
      <c r="J34" s="20"/>
      <c r="K34" s="7"/>
      <c r="L34" s="7"/>
      <c r="M34" s="27"/>
      <c r="N34" s="12"/>
      <c r="O34" t="str">
        <f t="shared" si="8"/>
        <v>Aktivkonto</v>
      </c>
      <c r="P34" s="17" t="str">
        <f>IF(K34="","",IF(VLOOKUP(D34,'Ihr Kontenplan'!$A$9:$AA$278,27)&lt;&gt;"",VLOOKUP(D34,'Ihr Kontenplan'!$A$9:$AA$278,27),IF(AND(K35&lt;&gt;"",K34&gt;=K35),IF(OR(K34&lt;1000,K34&gt;9999),"bitte vierstellige Kontonummer eingeben",""),"")))</f>
        <v/>
      </c>
      <c r="Q34">
        <f t="shared" si="0"/>
        <v>0</v>
      </c>
      <c r="R34">
        <f t="shared" si="22"/>
        <v>3</v>
      </c>
      <c r="S34">
        <f t="shared" si="23"/>
        <v>0</v>
      </c>
      <c r="T34">
        <f t="shared" si="24"/>
        <v>0</v>
      </c>
      <c r="U34">
        <f t="shared" si="25"/>
        <v>0</v>
      </c>
      <c r="W34">
        <f t="shared" si="5"/>
        <v>1140.0001</v>
      </c>
    </row>
    <row r="35" spans="1:23" x14ac:dyDescent="0.2">
      <c r="A35">
        <f t="shared" si="9"/>
        <v>27</v>
      </c>
      <c r="B35">
        <f t="shared" si="10"/>
        <v>53</v>
      </c>
      <c r="D35" s="12">
        <f t="shared" si="19"/>
        <v>17.000019999999999</v>
      </c>
      <c r="E35" s="12">
        <f>IF(AND(F35=0,J35&lt;&gt;""),IF(COUNTIF(G36:G54,1),1,0),0)</f>
        <v>0</v>
      </c>
      <c r="F35">
        <f t="shared" si="20"/>
        <v>1</v>
      </c>
      <c r="G35">
        <f t="shared" si="21"/>
        <v>0</v>
      </c>
      <c r="H35" s="22" t="str">
        <f t="shared" si="12"/>
        <v/>
      </c>
      <c r="I35" s="23" t="s">
        <v>5</v>
      </c>
      <c r="J35" s="20"/>
      <c r="K35" s="7"/>
      <c r="L35" s="7"/>
      <c r="M35" s="27"/>
      <c r="O35" t="str">
        <f t="shared" si="8"/>
        <v>Aktivkonto</v>
      </c>
      <c r="P35" s="17" t="str">
        <f>IF(K35="","",IF(VLOOKUP(D35,'Ihr Kontenplan'!$A$9:$AA$278,27)&lt;&gt;"",VLOOKUP(D35,'Ihr Kontenplan'!$A$9:$AA$278,27),IF(AND(K36&lt;&gt;"",K35&gt;=K36),IF(OR(K35&lt;1000,K35&gt;9999),"bitte vierstellige Kontonummer eingeben",""),"")))</f>
        <v/>
      </c>
      <c r="Q35">
        <f t="shared" si="0"/>
        <v>0</v>
      </c>
      <c r="R35">
        <f>IF(OR(AND(J35&lt;&gt;"",I36="",I42=$I$3),AND(J35&lt;&gt;"",I36=$I$3)),R34+1,R34)</f>
        <v>3</v>
      </c>
      <c r="S35">
        <f>IF(OR(AND(J35&lt;&gt;"",I36="",I42=$I$4),AND(J35&lt;&gt;"",I36=$I$4)),S34+1,S34)</f>
        <v>0</v>
      </c>
      <c r="T35">
        <f>IF(OR(AND(J35&lt;&gt;"",I36="",I42=$I$5),AND(J35&lt;&gt;"",I36=$I$5)),T34+1,T34)</f>
        <v>0</v>
      </c>
      <c r="U35">
        <f>IF(OR(AND(J35&lt;&gt;"",I36="",I42=$I$6),AND(J35&lt;&gt;"",I36=$I$6)),U34+1,U34)</f>
        <v>0</v>
      </c>
      <c r="W35">
        <f t="shared" si="5"/>
        <v>1140.0001999999999</v>
      </c>
    </row>
    <row r="36" spans="1:23" x14ac:dyDescent="0.2">
      <c r="A36">
        <f t="shared" si="9"/>
        <v>28</v>
      </c>
      <c r="B36">
        <f t="shared" si="10"/>
        <v>55</v>
      </c>
      <c r="D36" s="12">
        <f t="shared" si="19"/>
        <v>18</v>
      </c>
      <c r="E36" s="12">
        <f>IF(AND(F36=0,J36&lt;&gt;""),IF(COUNTIF(G42:G55,1),1,0),0)</f>
        <v>0</v>
      </c>
      <c r="F36">
        <f t="shared" si="20"/>
        <v>1</v>
      </c>
      <c r="G36">
        <f t="shared" si="21"/>
        <v>1</v>
      </c>
      <c r="H36" s="22" t="str">
        <f t="shared" si="12"/>
        <v>x</v>
      </c>
      <c r="I36" s="22" t="s">
        <v>5</v>
      </c>
      <c r="J36" s="20"/>
      <c r="K36" s="7">
        <v>1150</v>
      </c>
      <c r="L36" s="7" t="s">
        <v>86</v>
      </c>
      <c r="M36" s="27"/>
      <c r="N36" s="12" t="s">
        <v>122</v>
      </c>
      <c r="O36" t="str">
        <f t="shared" si="8"/>
        <v>Aktivkonto</v>
      </c>
      <c r="P36" s="17" t="str">
        <f>IF(K36="","",IF(VLOOKUP(D36,'Ihr Kontenplan'!$A$9:$AA$278,27)&lt;&gt;"",VLOOKUP(D36,'Ihr Kontenplan'!$A$9:$AA$278,27),IF(AND(K37&lt;&gt;"",K36&gt;=K37),IF(OR(K36&lt;1000,K36&gt;9999),"bitte vierstellige Kontonummer eingeben",""),"")))</f>
        <v/>
      </c>
      <c r="Q36">
        <f t="shared" si="0"/>
        <v>1150</v>
      </c>
      <c r="R36">
        <f>IF(OR(AND(J36&lt;&gt;"",I42="",I43=$I$3),AND(J36&lt;&gt;"",I42=$I$3)),R35+1,R35)</f>
        <v>3</v>
      </c>
      <c r="S36">
        <f>IF(OR(AND(J36&lt;&gt;"",I42="",I43=$I$4),AND(J36&lt;&gt;"",I42=$I$4)),S35+1,S35)</f>
        <v>0</v>
      </c>
      <c r="T36">
        <f>IF(OR(AND(J36&lt;&gt;"",I42="",I43=$I$5),AND(J36&lt;&gt;"",I42=$I$5)),T35+1,T35)</f>
        <v>0</v>
      </c>
      <c r="U36">
        <f>IF(OR(AND(J36&lt;&gt;"",I42="",I43=$I$6),AND(J36&lt;&gt;"",I42=$I$6)),U35+1,U35)</f>
        <v>0</v>
      </c>
      <c r="W36">
        <f t="shared" si="5"/>
        <v>1150</v>
      </c>
    </row>
    <row r="37" spans="1:23" x14ac:dyDescent="0.2">
      <c r="A37">
        <f t="shared" si="9"/>
        <v>29</v>
      </c>
      <c r="B37">
        <f t="shared" si="10"/>
        <v>57</v>
      </c>
      <c r="D37" s="12">
        <f t="shared" ref="D37:D42" si="27">IF(OR(E37=1,G37=1),ROUND(D36+1,0),D36+0.00001)</f>
        <v>18.00001</v>
      </c>
      <c r="E37" s="12">
        <f t="shared" ref="E37:E42" si="28">IF(AND(F37=0,J37&lt;&gt;""),IF(COUNTIF(G43:G56,1),1,0),0)</f>
        <v>0</v>
      </c>
      <c r="F37">
        <f t="shared" ref="F37:F42" si="29">IF(J37&lt;&gt;"",0,1)</f>
        <v>1</v>
      </c>
      <c r="G37">
        <f t="shared" ref="G37:G42" si="30">IF(AND(H37&lt;&gt;"",OR(K37&lt;&gt;"",L37&lt;&gt;"")),1,0)</f>
        <v>0</v>
      </c>
      <c r="H37" s="22" t="str">
        <f t="shared" ref="H37:H42" si="31">IF(AND(K37&lt;&gt;"",L37&lt;&gt;""),"x","")</f>
        <v/>
      </c>
      <c r="I37" s="22" t="s">
        <v>5</v>
      </c>
      <c r="J37" s="20"/>
      <c r="K37" s="7"/>
      <c r="L37" s="7"/>
      <c r="M37" s="27"/>
      <c r="P37" s="17" t="str">
        <f>IF(K37="","",IF(VLOOKUP(D37,'Ihr Kontenplan'!$A$9:$AA$278,27)&lt;&gt;"",VLOOKUP(D37,'Ihr Kontenplan'!$A$9:$AA$278,27),IF(AND(K38&lt;&gt;"",K37&gt;=K38),IF(OR(K37&lt;1000,K37&gt;9999),"bitte vierstellige Kontonummer eingeben",""),"")))</f>
        <v/>
      </c>
    </row>
    <row r="38" spans="1:23" x14ac:dyDescent="0.2">
      <c r="A38">
        <f t="shared" si="9"/>
        <v>30</v>
      </c>
      <c r="B38">
        <f t="shared" si="10"/>
        <v>59</v>
      </c>
      <c r="D38" s="12">
        <f t="shared" si="27"/>
        <v>18.000019999999999</v>
      </c>
      <c r="E38" s="12">
        <f t="shared" si="28"/>
        <v>0</v>
      </c>
      <c r="F38">
        <f t="shared" si="29"/>
        <v>1</v>
      </c>
      <c r="G38">
        <f t="shared" si="30"/>
        <v>0</v>
      </c>
      <c r="H38" s="22" t="str">
        <f t="shared" si="31"/>
        <v/>
      </c>
      <c r="I38" s="22" t="s">
        <v>5</v>
      </c>
      <c r="J38" s="20"/>
      <c r="K38" s="7"/>
      <c r="L38" s="7"/>
      <c r="M38" s="27"/>
      <c r="N38" s="12"/>
      <c r="P38" s="17" t="str">
        <f>IF(K38="","",IF(VLOOKUP(D38,'Ihr Kontenplan'!$A$9:$AA$278,27)&lt;&gt;"",VLOOKUP(D38,'Ihr Kontenplan'!$A$9:$AA$278,27),IF(AND(K39&lt;&gt;"",K38&gt;=K39),IF(OR(K38&lt;1000,K38&gt;9999),"bitte vierstellige Kontonummer eingeben",""),"")))</f>
        <v/>
      </c>
    </row>
    <row r="39" spans="1:23" x14ac:dyDescent="0.2">
      <c r="A39">
        <f t="shared" si="9"/>
        <v>31</v>
      </c>
      <c r="B39">
        <f t="shared" si="10"/>
        <v>61</v>
      </c>
      <c r="D39" s="12">
        <f t="shared" si="27"/>
        <v>19</v>
      </c>
      <c r="E39" s="12">
        <f t="shared" si="28"/>
        <v>0</v>
      </c>
      <c r="F39">
        <f t="shared" si="29"/>
        <v>1</v>
      </c>
      <c r="G39">
        <f t="shared" si="30"/>
        <v>1</v>
      </c>
      <c r="H39" s="22" t="str">
        <f t="shared" si="31"/>
        <v>x</v>
      </c>
      <c r="I39" s="22" t="s">
        <v>5</v>
      </c>
      <c r="J39" s="20"/>
      <c r="K39" s="7">
        <v>1170</v>
      </c>
      <c r="L39" s="7" t="s">
        <v>85</v>
      </c>
      <c r="M39" s="27"/>
      <c r="P39" s="17" t="str">
        <f>IF(K39="","",IF(VLOOKUP(D39,'Ihr Kontenplan'!$A$9:$AA$278,27)&lt;&gt;"",VLOOKUP(D39,'Ihr Kontenplan'!$A$9:$AA$278,27),IF(AND(K40&lt;&gt;"",K39&gt;=K40),IF(OR(K39&lt;1000,K39&gt;9999),"bitte vierstellige Kontonummer eingeben",""),"")))</f>
        <v/>
      </c>
    </row>
    <row r="40" spans="1:23" x14ac:dyDescent="0.2">
      <c r="A40">
        <f t="shared" si="9"/>
        <v>32</v>
      </c>
      <c r="B40">
        <f t="shared" si="10"/>
        <v>63</v>
      </c>
      <c r="D40" s="12">
        <f t="shared" si="27"/>
        <v>19.00001</v>
      </c>
      <c r="E40" s="12">
        <f t="shared" si="28"/>
        <v>0</v>
      </c>
      <c r="F40">
        <f t="shared" si="29"/>
        <v>1</v>
      </c>
      <c r="G40">
        <f t="shared" si="30"/>
        <v>0</v>
      </c>
      <c r="H40" s="22" t="str">
        <f t="shared" si="31"/>
        <v/>
      </c>
      <c r="I40" s="22" t="s">
        <v>5</v>
      </c>
      <c r="J40" s="20"/>
      <c r="K40" s="7"/>
      <c r="L40" s="7"/>
      <c r="M40" s="27"/>
      <c r="N40" s="12"/>
      <c r="P40" s="17" t="str">
        <f>IF(K40="","",IF(VLOOKUP(D40,'Ihr Kontenplan'!$A$9:$AA$278,27)&lt;&gt;"",VLOOKUP(D40,'Ihr Kontenplan'!$A$9:$AA$278,27),IF(AND(K41&lt;&gt;"",K40&gt;=K41),IF(OR(K40&lt;1000,K40&gt;9999),"bitte vierstellige Kontonummer eingeben",""),"")))</f>
        <v/>
      </c>
    </row>
    <row r="41" spans="1:23" x14ac:dyDescent="0.2">
      <c r="A41">
        <f t="shared" si="9"/>
        <v>33</v>
      </c>
      <c r="B41">
        <f t="shared" si="10"/>
        <v>65</v>
      </c>
      <c r="D41" s="12">
        <f t="shared" si="27"/>
        <v>19.000019999999999</v>
      </c>
      <c r="E41" s="12">
        <f t="shared" si="28"/>
        <v>0</v>
      </c>
      <c r="F41">
        <f t="shared" si="29"/>
        <v>1</v>
      </c>
      <c r="G41">
        <f t="shared" si="30"/>
        <v>0</v>
      </c>
      <c r="H41" s="22" t="str">
        <f t="shared" si="31"/>
        <v/>
      </c>
      <c r="I41" s="22" t="s">
        <v>5</v>
      </c>
      <c r="J41" s="20"/>
      <c r="K41" s="7"/>
      <c r="L41" s="7"/>
      <c r="M41" s="27"/>
      <c r="P41" s="17" t="str">
        <f>IF(K41="","",IF(VLOOKUP(D41,'Ihr Kontenplan'!$A$9:$AA$278,27)&lt;&gt;"",VLOOKUP(D41,'Ihr Kontenplan'!$A$9:$AA$278,27),IF(AND(K42&lt;&gt;"",K41&gt;=K42),IF(OR(K41&lt;1000,K41&gt;9999),"bitte vierstellige Kontonummer eingeben",""),"")))</f>
        <v/>
      </c>
    </row>
    <row r="42" spans="1:23" x14ac:dyDescent="0.2">
      <c r="A42">
        <f t="shared" si="9"/>
        <v>34</v>
      </c>
      <c r="B42">
        <f t="shared" si="10"/>
        <v>67</v>
      </c>
      <c r="D42" s="12">
        <f t="shared" si="27"/>
        <v>20</v>
      </c>
      <c r="E42" s="12">
        <f t="shared" si="28"/>
        <v>0</v>
      </c>
      <c r="F42">
        <f t="shared" si="29"/>
        <v>1</v>
      </c>
      <c r="G42">
        <f t="shared" si="30"/>
        <v>1</v>
      </c>
      <c r="H42" s="22" t="str">
        <f t="shared" si="31"/>
        <v>x</v>
      </c>
      <c r="I42" s="22" t="s">
        <v>5</v>
      </c>
      <c r="J42" s="20"/>
      <c r="K42" s="7">
        <v>1300</v>
      </c>
      <c r="L42" s="7" t="s">
        <v>19</v>
      </c>
      <c r="M42" s="27"/>
      <c r="N42" s="51" t="s">
        <v>164</v>
      </c>
      <c r="O42" t="str">
        <f t="shared" si="8"/>
        <v>Aktivkonto</v>
      </c>
      <c r="P42" s="17" t="str">
        <f>IF(K42="","",IF(VLOOKUP(D42,'Ihr Kontenplan'!$A$9:$AA$278,27)&lt;&gt;"",VLOOKUP(D42,'Ihr Kontenplan'!$A$9:$AA$278,27),IF(AND(K43&lt;&gt;"",K42&gt;=K43),IF(OR(K42&lt;1000,K42&gt;9999),"bitte vierstellige Kontonummer eingeben",""),"")))</f>
        <v/>
      </c>
      <c r="Q42">
        <f t="shared" si="0"/>
        <v>1300</v>
      </c>
      <c r="R42">
        <f>IF(OR(AND(J42&lt;&gt;"",I43="",I44=$I$3),AND(J42&lt;&gt;"",I43=$I$3)),R36+1,R36)</f>
        <v>3</v>
      </c>
      <c r="S42">
        <f>IF(OR(AND(J42&lt;&gt;"",I43="",I44=$I$4),AND(J42&lt;&gt;"",I43=$I$4)),S36+1,S36)</f>
        <v>0</v>
      </c>
      <c r="T42">
        <f>IF(OR(AND(J42&lt;&gt;"",I43="",I44=$I$5),AND(J42&lt;&gt;"",I43=$I$5)),T36+1,T36)</f>
        <v>0</v>
      </c>
      <c r="U42">
        <f>IF(OR(AND(J42&lt;&gt;"",I43="",I44=$I$6),AND(J42&lt;&gt;"",I43=$I$6)),U36+1,U36)</f>
        <v>0</v>
      </c>
      <c r="W42">
        <f>IF(K42="",W36+0.0001,K42)</f>
        <v>1300</v>
      </c>
    </row>
    <row r="43" spans="1:23" x14ac:dyDescent="0.2">
      <c r="A43">
        <f t="shared" si="9"/>
        <v>35</v>
      </c>
      <c r="B43">
        <f t="shared" si="10"/>
        <v>69</v>
      </c>
      <c r="D43" s="12">
        <f t="shared" si="19"/>
        <v>20.00001</v>
      </c>
      <c r="E43" s="12">
        <f>IF(AND(F43=0,J43&lt;&gt;""),IF(COUNTIF(G44:G57,1),1,0),0)</f>
        <v>0</v>
      </c>
      <c r="F43">
        <f t="shared" si="20"/>
        <v>1</v>
      </c>
      <c r="G43">
        <f t="shared" si="21"/>
        <v>0</v>
      </c>
      <c r="H43" s="22" t="str">
        <f t="shared" si="12"/>
        <v/>
      </c>
      <c r="I43" s="22" t="s">
        <v>5</v>
      </c>
      <c r="J43" s="20"/>
      <c r="K43" s="7"/>
      <c r="L43" s="7"/>
      <c r="M43" s="27"/>
      <c r="N43" s="50"/>
      <c r="O43" t="str">
        <f t="shared" si="8"/>
        <v>Aktivkonto</v>
      </c>
      <c r="P43" s="17" t="str">
        <f>IF(K43="","",IF(VLOOKUP(D43,'Ihr Kontenplan'!$A$9:$AA$278,27)&lt;&gt;"",VLOOKUP(D43,'Ihr Kontenplan'!$A$9:$AA$278,27),IF(AND(K44&lt;&gt;"",K43&gt;=K44),IF(OR(K43&lt;1000,K43&gt;9999),"bitte vierstellige Kontonummer eingeben",""),"")))</f>
        <v/>
      </c>
      <c r="Q43">
        <f t="shared" si="0"/>
        <v>0</v>
      </c>
      <c r="R43">
        <f>IF(OR(AND(J43&lt;&gt;"",I44="",I45=$I$3),AND(J43&lt;&gt;"",I44=$I$3)),R42+1,R42)</f>
        <v>3</v>
      </c>
      <c r="S43">
        <f>IF(OR(AND(J43&lt;&gt;"",I44="",I45=$I$4),AND(J43&lt;&gt;"",I44=$I$4)),S42+1,S42)</f>
        <v>0</v>
      </c>
      <c r="T43">
        <f>IF(OR(AND(J43&lt;&gt;"",I44="",I45=$I$5),AND(J43&lt;&gt;"",I44=$I$5)),T42+1,T42)</f>
        <v>0</v>
      </c>
      <c r="U43">
        <f>IF(OR(AND(J43&lt;&gt;"",I44="",I45=$I$6),AND(J43&lt;&gt;"",I44=$I$6)),U42+1,U42)</f>
        <v>0</v>
      </c>
      <c r="W43">
        <f t="shared" si="5"/>
        <v>1300.0001</v>
      </c>
    </row>
    <row r="44" spans="1:23" x14ac:dyDescent="0.2">
      <c r="A44">
        <f t="shared" si="9"/>
        <v>36</v>
      </c>
      <c r="B44">
        <f t="shared" si="10"/>
        <v>71</v>
      </c>
      <c r="D44" s="12">
        <f t="shared" si="19"/>
        <v>20.000019999999999</v>
      </c>
      <c r="E44" s="12">
        <f>IF(AND(F44=0,J44&lt;&gt;""),IF(COUNTIF(G45:G58,1),1,0),0)</f>
        <v>0</v>
      </c>
      <c r="F44">
        <f t="shared" si="20"/>
        <v>1</v>
      </c>
      <c r="G44">
        <f t="shared" si="21"/>
        <v>0</v>
      </c>
      <c r="H44" s="22" t="str">
        <f t="shared" si="12"/>
        <v/>
      </c>
      <c r="I44" s="22" t="s">
        <v>5</v>
      </c>
      <c r="J44" s="20"/>
      <c r="K44" s="7"/>
      <c r="L44" s="7"/>
      <c r="M44" s="27"/>
      <c r="O44" t="str">
        <f t="shared" si="8"/>
        <v>Aktivkonto</v>
      </c>
      <c r="P44" s="17" t="str">
        <f>IF(K44="","",IF(VLOOKUP(D44,'Ihr Kontenplan'!$A$9:$AA$278,27)&lt;&gt;"",VLOOKUP(D44,'Ihr Kontenplan'!$A$9:$AA$278,27),IF(AND(K45&lt;&gt;"",K44&gt;=K45),IF(OR(K44&lt;1000,K44&gt;9999),"bitte vierstellige Kontonummer eingeben",""),"")))</f>
        <v/>
      </c>
      <c r="Q44">
        <f t="shared" si="0"/>
        <v>0</v>
      </c>
      <c r="R44">
        <f>IF(OR(AND(J44&lt;&gt;"",I45="",I46=$I$3),AND(J44&lt;&gt;"",I45=$I$3)),R43+1,R43)</f>
        <v>3</v>
      </c>
      <c r="S44">
        <f>IF(OR(AND(J44&lt;&gt;"",I45="",I46=$I$4),AND(J44&lt;&gt;"",I45=$I$4)),S43+1,S43)</f>
        <v>0</v>
      </c>
      <c r="T44">
        <f>IF(OR(AND(J44&lt;&gt;"",I45="",I46=$I$5),AND(J44&lt;&gt;"",I45=$I$5)),T43+1,T43)</f>
        <v>0</v>
      </c>
      <c r="U44">
        <f>IF(OR(AND(J44&lt;&gt;"",I45="",I46=$I$6),AND(J44&lt;&gt;"",I45=$I$6)),U43+1,U43)</f>
        <v>0</v>
      </c>
      <c r="W44">
        <f t="shared" si="5"/>
        <v>1300.0001999999999</v>
      </c>
    </row>
    <row r="45" spans="1:23" x14ac:dyDescent="0.2">
      <c r="A45">
        <f t="shared" si="9"/>
        <v>37</v>
      </c>
      <c r="B45">
        <f t="shared" si="10"/>
        <v>73</v>
      </c>
      <c r="D45" s="12">
        <f t="shared" si="19"/>
        <v>21</v>
      </c>
      <c r="E45" s="12">
        <f>IF(AND(F45=0,J45&lt;&gt;""),IF(COUNTIF(G46:G55,1),1,0),0)</f>
        <v>1</v>
      </c>
      <c r="F45">
        <f t="shared" si="20"/>
        <v>0</v>
      </c>
      <c r="G45">
        <f t="shared" si="21"/>
        <v>0</v>
      </c>
      <c r="H45" s="22" t="str">
        <f t="shared" si="12"/>
        <v/>
      </c>
      <c r="I45" s="22"/>
      <c r="J45" s="6" t="s">
        <v>101</v>
      </c>
      <c r="K45" s="20"/>
      <c r="L45" s="20"/>
      <c r="M45" s="27"/>
      <c r="N45" s="51" t="s">
        <v>123</v>
      </c>
      <c r="O45">
        <f t="shared" si="8"/>
        <v>0</v>
      </c>
      <c r="P45" s="17" t="str">
        <f>IF(K45="","",IF(VLOOKUP(D45,'Ihr Kontenplan'!$A$9:$AA$278,27)&lt;&gt;"",VLOOKUP(D45,'Ihr Kontenplan'!$A$9:$AA$278,27),IF(AND(K46&lt;&gt;"",K45&gt;=K46),IF(OR(K45&lt;1000,K45&gt;9999),"bitte vierstellige Kontonummer eingeben",""),"")))</f>
        <v/>
      </c>
      <c r="Q45">
        <f t="shared" si="0"/>
        <v>0</v>
      </c>
      <c r="R45">
        <f>IF(OR(AND(J45&lt;&gt;"",I46="",I47=$I$3),AND(J45&lt;&gt;"",I46=$I$3)),R44+1,R44)</f>
        <v>4</v>
      </c>
      <c r="S45">
        <f>IF(OR(AND(J45&lt;&gt;"",I46="",I47=$I$4),AND(J45&lt;&gt;"",I46=$I$4)),S44+1,S44)</f>
        <v>0</v>
      </c>
      <c r="T45">
        <f>IF(OR(AND(J45&lt;&gt;"",I46="",I47=$I$5),AND(J45&lt;&gt;"",I46=$I$5)),T44+1,T44)</f>
        <v>0</v>
      </c>
      <c r="U45">
        <f>IF(OR(AND(J45&lt;&gt;"",I46="",I47=$I$6),AND(J45&lt;&gt;"",I46=$I$6)),U44+1,U44)</f>
        <v>0</v>
      </c>
      <c r="W45">
        <f t="shared" si="5"/>
        <v>1300.0002999999999</v>
      </c>
    </row>
    <row r="46" spans="1:23" x14ac:dyDescent="0.2">
      <c r="A46">
        <f t="shared" si="9"/>
        <v>38</v>
      </c>
      <c r="B46">
        <f t="shared" si="10"/>
        <v>75</v>
      </c>
      <c r="D46" s="12">
        <f t="shared" si="19"/>
        <v>22</v>
      </c>
      <c r="E46" s="12">
        <f>IF(AND(F46=0,J46&lt;&gt;""),IF(COUNTIF(G47:G60,1),1,0),0)</f>
        <v>0</v>
      </c>
      <c r="F46">
        <f t="shared" si="20"/>
        <v>1</v>
      </c>
      <c r="G46">
        <f t="shared" si="21"/>
        <v>1</v>
      </c>
      <c r="H46" s="22" t="str">
        <f t="shared" si="12"/>
        <v>x</v>
      </c>
      <c r="I46" s="23" t="s">
        <v>5</v>
      </c>
      <c r="J46" s="20"/>
      <c r="K46" s="7">
        <v>1400</v>
      </c>
      <c r="L46" s="7" t="s">
        <v>124</v>
      </c>
      <c r="M46" s="27"/>
      <c r="N46" s="50"/>
      <c r="O46" t="str">
        <f t="shared" si="8"/>
        <v>Aktivkonto</v>
      </c>
      <c r="P46" s="17" t="str">
        <f>IF(K46="","",IF(VLOOKUP(D46,'Ihr Kontenplan'!$A$9:$AA$278,27)&lt;&gt;"",VLOOKUP(D46,'Ihr Kontenplan'!$A$9:$AA$278,27),IF(AND(K47&lt;&gt;"",K46&gt;=K47),IF(OR(K46&lt;1000,K46&gt;9999),"bitte vierstellige Kontonummer eingeben",""),"")))</f>
        <v/>
      </c>
      <c r="Q46">
        <f t="shared" si="0"/>
        <v>1400</v>
      </c>
      <c r="R46">
        <f>IF(OR(AND(J46&lt;&gt;"",I47="",I48=$I$3),AND(J46&lt;&gt;"",I47=$I$3)),R45+1,R45)</f>
        <v>4</v>
      </c>
      <c r="S46">
        <f>IF(OR(AND(J46&lt;&gt;"",I47="",I48=$I$4),AND(J46&lt;&gt;"",I47=$I$4)),S45+1,S45)</f>
        <v>0</v>
      </c>
      <c r="T46">
        <f>IF(OR(AND(J46&lt;&gt;"",I47="",I48=$I$5),AND(J46&lt;&gt;"",I47=$I$5)),T45+1,T45)</f>
        <v>0</v>
      </c>
      <c r="U46">
        <f>IF(OR(AND(J46&lt;&gt;"",I47="",I48=$I$6),AND(J46&lt;&gt;"",I47=$I$6)),U45+1,U45)</f>
        <v>0</v>
      </c>
      <c r="W46">
        <f t="shared" si="5"/>
        <v>1400</v>
      </c>
    </row>
    <row r="47" spans="1:23" x14ac:dyDescent="0.2">
      <c r="A47">
        <f t="shared" si="9"/>
        <v>39</v>
      </c>
      <c r="B47">
        <f t="shared" si="10"/>
        <v>77</v>
      </c>
      <c r="D47" s="12">
        <f t="shared" si="19"/>
        <v>22.00001</v>
      </c>
      <c r="E47" s="12">
        <f>IF(AND(F47=0,J47&lt;&gt;""),IF(COUNTIF(G48:G67,1),1,0),0)</f>
        <v>0</v>
      </c>
      <c r="F47">
        <f t="shared" si="20"/>
        <v>1</v>
      </c>
      <c r="G47">
        <f t="shared" si="21"/>
        <v>0</v>
      </c>
      <c r="H47" s="22" t="str">
        <f t="shared" si="12"/>
        <v/>
      </c>
      <c r="I47" s="22" t="s">
        <v>5</v>
      </c>
      <c r="J47" s="20"/>
      <c r="K47" s="7"/>
      <c r="L47" s="7"/>
      <c r="M47" s="27"/>
      <c r="O47" t="str">
        <f t="shared" si="8"/>
        <v>Aktivkonto</v>
      </c>
      <c r="P47" s="17" t="str">
        <f>IF(K47="","",IF(VLOOKUP(D47,'Ihr Kontenplan'!$A$9:$AA$278,27)&lt;&gt;"",VLOOKUP(D47,'Ihr Kontenplan'!$A$9:$AA$278,27),IF(AND(K48&lt;&gt;"",K47&gt;=K48),IF(OR(K47&lt;1000,K47&gt;9999),"bitte vierstellige Kontonummer eingeben",""),"")))</f>
        <v/>
      </c>
      <c r="Q47">
        <f t="shared" si="0"/>
        <v>0</v>
      </c>
      <c r="R47">
        <f>IF(OR(AND(J47&lt;&gt;"",I48="",I54=$I$3),AND(J47&lt;&gt;"",I48=$I$3)),R46+1,R46)</f>
        <v>4</v>
      </c>
      <c r="S47">
        <f>IF(OR(AND(J47&lt;&gt;"",I48="",I54=$I$4),AND(J47&lt;&gt;"",I48=$I$4)),S46+1,S46)</f>
        <v>0</v>
      </c>
      <c r="T47">
        <f>IF(OR(AND(J47&lt;&gt;"",I48="",I54=$I$5),AND(J47&lt;&gt;"",I48=$I$5)),T46+1,T46)</f>
        <v>0</v>
      </c>
      <c r="U47">
        <f>IF(OR(AND(J47&lt;&gt;"",I48="",I54=$I$6),AND(J47&lt;&gt;"",I48=$I$6)),U46+1,U46)</f>
        <v>0</v>
      </c>
      <c r="W47">
        <f t="shared" si="5"/>
        <v>1400.0001</v>
      </c>
    </row>
    <row r="48" spans="1:23" x14ac:dyDescent="0.2">
      <c r="A48">
        <f t="shared" si="9"/>
        <v>40</v>
      </c>
      <c r="B48">
        <f t="shared" si="10"/>
        <v>79</v>
      </c>
      <c r="D48" s="12">
        <f t="shared" si="19"/>
        <v>22.000019999999999</v>
      </c>
      <c r="E48" s="12">
        <f>IF(AND(F48=0,J48&lt;&gt;""),IF(COUNTIF(G54:G68,1),1,0),0)</f>
        <v>0</v>
      </c>
      <c r="F48">
        <f t="shared" si="20"/>
        <v>1</v>
      </c>
      <c r="G48">
        <f t="shared" si="21"/>
        <v>0</v>
      </c>
      <c r="H48" s="22" t="str">
        <f t="shared" si="12"/>
        <v/>
      </c>
      <c r="I48" s="22" t="s">
        <v>5</v>
      </c>
      <c r="J48" s="20"/>
      <c r="K48" s="7"/>
      <c r="L48" s="7"/>
      <c r="M48" s="27"/>
      <c r="O48" t="str">
        <f t="shared" si="8"/>
        <v>Aktivkonto</v>
      </c>
      <c r="P48" s="17" t="str">
        <f>IF(K48="","",IF(VLOOKUP(D48,'Ihr Kontenplan'!$A$9:$AA$278,27)&lt;&gt;"",VLOOKUP(D48,'Ihr Kontenplan'!$A$9:$AA$278,27),IF(AND(K49&lt;&gt;"",K48&gt;=K49),IF(OR(K48&lt;1000,K48&gt;9999),"bitte vierstellige Kontonummer eingeben",""),"")))</f>
        <v/>
      </c>
      <c r="Q48">
        <f t="shared" si="0"/>
        <v>0</v>
      </c>
      <c r="R48">
        <f>IF(OR(AND(J48&lt;&gt;"",I54="",I55=$I$3),AND(J48&lt;&gt;"",I54=$I$3)),R47+1,R47)</f>
        <v>4</v>
      </c>
      <c r="S48">
        <f>IF(OR(AND(J48&lt;&gt;"",I54="",I55=$I$4),AND(J48&lt;&gt;"",I54=$I$4)),S47+1,S47)</f>
        <v>0</v>
      </c>
      <c r="T48">
        <f>IF(OR(AND(J48&lt;&gt;"",I54="",I55=$I$5),AND(J48&lt;&gt;"",I54=$I$5)),T47+1,T47)</f>
        <v>0</v>
      </c>
      <c r="U48">
        <f>IF(OR(AND(J48&lt;&gt;"",I54="",I55=$I$6),AND(J48&lt;&gt;"",I54=$I$6)),U47+1,U47)</f>
        <v>0</v>
      </c>
      <c r="W48">
        <f t="shared" si="5"/>
        <v>1400.0001999999999</v>
      </c>
    </row>
    <row r="49" spans="1:23" x14ac:dyDescent="0.2">
      <c r="A49">
        <f t="shared" si="9"/>
        <v>41</v>
      </c>
      <c r="B49">
        <f t="shared" si="10"/>
        <v>81</v>
      </c>
      <c r="D49" s="12">
        <f t="shared" ref="D49:D54" si="32">IF(OR(E49=1,G49=1),ROUND(D48+1,0),D48+0.00001)</f>
        <v>23</v>
      </c>
      <c r="E49" s="12">
        <f t="shared" ref="E49:E54" si="33">IF(AND(F49=0,J49&lt;&gt;""),IF(COUNTIF(G55:G69,1),1,0),0)</f>
        <v>0</v>
      </c>
      <c r="F49">
        <f t="shared" ref="F49:F54" si="34">IF(J49&lt;&gt;"",0,1)</f>
        <v>1</v>
      </c>
      <c r="G49">
        <f t="shared" ref="G49:G54" si="35">IF(AND(H49&lt;&gt;"",OR(K49&lt;&gt;"",L49&lt;&gt;"")),1,0)</f>
        <v>1</v>
      </c>
      <c r="H49" s="22" t="str">
        <f t="shared" ref="H49:H54" si="36">IF(AND(K49&lt;&gt;"",L49&lt;&gt;""),"x","")</f>
        <v>x</v>
      </c>
      <c r="I49" s="22" t="s">
        <v>5</v>
      </c>
      <c r="J49" s="20"/>
      <c r="K49" s="7">
        <v>1410</v>
      </c>
      <c r="L49" s="7" t="s">
        <v>76</v>
      </c>
      <c r="M49" s="27"/>
      <c r="N49" s="12" t="s">
        <v>165</v>
      </c>
      <c r="P49" s="17" t="str">
        <f>IF(K49="","",IF(VLOOKUP(D49,'Ihr Kontenplan'!$A$9:$AA$278,27)&lt;&gt;"",VLOOKUP(D49,'Ihr Kontenplan'!$A$9:$AA$278,27),IF(AND(K50&lt;&gt;"",K49&gt;=K50),IF(OR(K49&lt;1000,K49&gt;9999),"bitte vierstellige Kontonummer eingeben",""),"")))</f>
        <v/>
      </c>
    </row>
    <row r="50" spans="1:23" x14ac:dyDescent="0.2">
      <c r="A50">
        <f t="shared" si="9"/>
        <v>42</v>
      </c>
      <c r="B50">
        <f t="shared" si="10"/>
        <v>83</v>
      </c>
      <c r="D50" s="12">
        <f t="shared" si="32"/>
        <v>23.00001</v>
      </c>
      <c r="E50" s="12">
        <f t="shared" si="33"/>
        <v>0</v>
      </c>
      <c r="F50">
        <f t="shared" si="34"/>
        <v>1</v>
      </c>
      <c r="G50">
        <f t="shared" si="35"/>
        <v>0</v>
      </c>
      <c r="H50" s="22" t="str">
        <f t="shared" si="36"/>
        <v/>
      </c>
      <c r="I50" s="22" t="s">
        <v>5</v>
      </c>
      <c r="J50" s="20"/>
      <c r="K50" s="7"/>
      <c r="L50" s="7"/>
      <c r="M50" s="27"/>
      <c r="P50" s="17" t="str">
        <f>IF(K50="","",IF(VLOOKUP(D50,'Ihr Kontenplan'!$A$9:$AA$278,27)&lt;&gt;"",VLOOKUP(D50,'Ihr Kontenplan'!$A$9:$AA$278,27),IF(AND(K51&lt;&gt;"",K50&gt;=K51),IF(OR(K50&lt;1000,K50&gt;9999),"bitte vierstellige Kontonummer eingeben",""),"")))</f>
        <v/>
      </c>
    </row>
    <row r="51" spans="1:23" x14ac:dyDescent="0.2">
      <c r="A51">
        <f t="shared" si="9"/>
        <v>43</v>
      </c>
      <c r="B51">
        <f t="shared" si="10"/>
        <v>85</v>
      </c>
      <c r="D51" s="12">
        <f t="shared" si="32"/>
        <v>23.000019999999999</v>
      </c>
      <c r="E51" s="12">
        <f t="shared" si="33"/>
        <v>0</v>
      </c>
      <c r="F51">
        <f t="shared" si="34"/>
        <v>1</v>
      </c>
      <c r="G51">
        <f t="shared" si="35"/>
        <v>0</v>
      </c>
      <c r="H51" s="22" t="str">
        <f t="shared" si="36"/>
        <v/>
      </c>
      <c r="I51" s="22" t="s">
        <v>5</v>
      </c>
      <c r="J51" s="20"/>
      <c r="K51" s="7"/>
      <c r="L51" s="7"/>
      <c r="M51" s="27"/>
      <c r="P51" s="17" t="str">
        <f>IF(K51="","",IF(VLOOKUP(D51,'Ihr Kontenplan'!$A$9:$AA$278,27)&lt;&gt;"",VLOOKUP(D51,'Ihr Kontenplan'!$A$9:$AA$278,27),IF(AND(K52&lt;&gt;"",K51&gt;=K52),IF(OR(K51&lt;1000,K51&gt;9999),"bitte vierstellige Kontonummer eingeben",""),"")))</f>
        <v/>
      </c>
    </row>
    <row r="52" spans="1:23" x14ac:dyDescent="0.2">
      <c r="A52">
        <f t="shared" si="9"/>
        <v>44</v>
      </c>
      <c r="B52">
        <f t="shared" si="10"/>
        <v>87</v>
      </c>
      <c r="D52" s="12">
        <f t="shared" si="32"/>
        <v>24</v>
      </c>
      <c r="E52" s="12">
        <f t="shared" si="33"/>
        <v>0</v>
      </c>
      <c r="F52">
        <f t="shared" si="34"/>
        <v>1</v>
      </c>
      <c r="G52">
        <f t="shared" si="35"/>
        <v>1</v>
      </c>
      <c r="H52" s="22" t="str">
        <f t="shared" si="36"/>
        <v>x</v>
      </c>
      <c r="I52" s="22" t="s">
        <v>5</v>
      </c>
      <c r="J52" s="20"/>
      <c r="K52" s="7">
        <v>1420</v>
      </c>
      <c r="L52" s="7" t="s">
        <v>34</v>
      </c>
      <c r="M52" s="27"/>
      <c r="P52" s="17" t="str">
        <f>IF(K52="","",IF(VLOOKUP(D52,'Ihr Kontenplan'!$A$9:$AA$278,27)&lt;&gt;"",VLOOKUP(D52,'Ihr Kontenplan'!$A$9:$AA$278,27),IF(AND(K53&lt;&gt;"",K52&gt;=K53),IF(OR(K52&lt;1000,K52&gt;9999),"bitte vierstellige Kontonummer eingeben",""),"")))</f>
        <v/>
      </c>
    </row>
    <row r="53" spans="1:23" x14ac:dyDescent="0.2">
      <c r="A53">
        <f t="shared" si="9"/>
        <v>45</v>
      </c>
      <c r="B53">
        <f t="shared" si="10"/>
        <v>89</v>
      </c>
      <c r="D53" s="12">
        <f t="shared" si="32"/>
        <v>24.00001</v>
      </c>
      <c r="E53" s="12">
        <f t="shared" si="33"/>
        <v>0</v>
      </c>
      <c r="F53">
        <f t="shared" si="34"/>
        <v>1</v>
      </c>
      <c r="G53">
        <f t="shared" si="35"/>
        <v>0</v>
      </c>
      <c r="H53" s="22" t="str">
        <f t="shared" si="36"/>
        <v/>
      </c>
      <c r="I53" s="22" t="s">
        <v>5</v>
      </c>
      <c r="J53" s="20"/>
      <c r="K53" s="7"/>
      <c r="L53" s="7"/>
      <c r="M53" s="27"/>
      <c r="P53" s="17" t="str">
        <f>IF(K53="","",IF(VLOOKUP(D53,'Ihr Kontenplan'!$A$9:$AA$278,27)&lt;&gt;"",VLOOKUP(D53,'Ihr Kontenplan'!$A$9:$AA$278,27),IF(AND(K54&lt;&gt;"",K53&gt;=K54),IF(OR(K53&lt;1000,K53&gt;9999),"bitte vierstellige Kontonummer eingeben",""),"")))</f>
        <v/>
      </c>
    </row>
    <row r="54" spans="1:23" x14ac:dyDescent="0.2">
      <c r="A54">
        <f t="shared" si="9"/>
        <v>46</v>
      </c>
      <c r="B54">
        <f t="shared" si="10"/>
        <v>91</v>
      </c>
      <c r="D54" s="12">
        <f t="shared" si="32"/>
        <v>24.000019999999999</v>
      </c>
      <c r="E54" s="12">
        <f t="shared" si="33"/>
        <v>0</v>
      </c>
      <c r="F54">
        <f t="shared" si="34"/>
        <v>1</v>
      </c>
      <c r="G54">
        <f t="shared" si="35"/>
        <v>0</v>
      </c>
      <c r="H54" s="22" t="str">
        <f t="shared" si="36"/>
        <v/>
      </c>
      <c r="I54" s="22" t="s">
        <v>5</v>
      </c>
      <c r="J54" s="20"/>
      <c r="K54" s="7"/>
      <c r="L54" s="7"/>
      <c r="M54" s="27"/>
      <c r="N54" s="12"/>
      <c r="O54" t="str">
        <f t="shared" si="8"/>
        <v>Aktivkonto</v>
      </c>
      <c r="P54" s="17" t="str">
        <f>IF(K54="","",IF(VLOOKUP(D54,'Ihr Kontenplan'!$A$9:$AA$278,27)&lt;&gt;"",VLOOKUP(D54,'Ihr Kontenplan'!$A$9:$AA$278,27),IF(AND(K55&lt;&gt;"",K54&gt;=K55),IF(OR(K54&lt;1000,K54&gt;9999),"bitte vierstellige Kontonummer eingeben",""),"")))</f>
        <v/>
      </c>
      <c r="Q54">
        <f t="shared" si="0"/>
        <v>0</v>
      </c>
      <c r="R54">
        <f>IF(OR(AND(J54&lt;&gt;"",I55="",I56=$I$3),AND(J54&lt;&gt;"",I55=$I$3)),R48+1,R48)</f>
        <v>4</v>
      </c>
      <c r="S54">
        <f>IF(OR(AND(J54&lt;&gt;"",I55="",I56=$I$4),AND(J54&lt;&gt;"",I55=$I$4)),S48+1,S48)</f>
        <v>0</v>
      </c>
      <c r="T54">
        <f>IF(OR(AND(J54&lt;&gt;"",I55="",I56=$I$5),AND(J54&lt;&gt;"",I55=$I$5)),T48+1,T48)</f>
        <v>0</v>
      </c>
      <c r="U54">
        <f>IF(OR(AND(J54&lt;&gt;"",I55="",I56=$I$6),AND(J54&lt;&gt;"",I55=$I$6)),U48+1,U48)</f>
        <v>0</v>
      </c>
      <c r="W54">
        <f>IF(K54="",W48+0.0001,K54)</f>
        <v>1400.0002999999999</v>
      </c>
    </row>
    <row r="55" spans="1:23" x14ac:dyDescent="0.2">
      <c r="A55">
        <f t="shared" si="9"/>
        <v>47</v>
      </c>
      <c r="B55">
        <f t="shared" si="10"/>
        <v>93</v>
      </c>
      <c r="D55" s="12">
        <f t="shared" si="19"/>
        <v>24.000029999999999</v>
      </c>
      <c r="E55" s="12">
        <f>IF(AND(F55=0,J55&lt;&gt;""),IF(COUNTIF(G56:G70,1),1,0),0)</f>
        <v>0</v>
      </c>
      <c r="F55">
        <f t="shared" si="20"/>
        <v>1</v>
      </c>
      <c r="G55">
        <f t="shared" si="21"/>
        <v>0</v>
      </c>
      <c r="H55" s="22" t="str">
        <f t="shared" si="12"/>
        <v/>
      </c>
      <c r="I55" s="22" t="s">
        <v>5</v>
      </c>
      <c r="J55" s="20"/>
      <c r="K55" s="7"/>
      <c r="L55" s="7"/>
      <c r="M55" s="27"/>
      <c r="O55" t="str">
        <f t="shared" si="8"/>
        <v>Aktivkonto</v>
      </c>
      <c r="P55" s="17" t="str">
        <f>IF(K55="","",IF(VLOOKUP(D55,'Ihr Kontenplan'!$A$9:$AA$278,27)&lt;&gt;"",VLOOKUP(D55,'Ihr Kontenplan'!$A$9:$AA$278,27),IF(AND(K56&lt;&gt;"",K55&gt;=K56),IF(OR(K55&lt;1000,K55&gt;9999),"bitte vierstellige Kontonummer eingeben",""),"")))</f>
        <v/>
      </c>
      <c r="Q55">
        <f t="shared" si="0"/>
        <v>0</v>
      </c>
      <c r="R55">
        <f>IF(OR(AND(J55&lt;&gt;"",I56="",I57=$I$3),AND(J55&lt;&gt;"",I56=$I$3)),R54+1,R54)</f>
        <v>4</v>
      </c>
      <c r="S55">
        <f>IF(OR(AND(J55&lt;&gt;"",I56="",I57=$I$4),AND(J55&lt;&gt;"",I56=$I$4)),S54+1,S54)</f>
        <v>0</v>
      </c>
      <c r="T55">
        <f>IF(OR(AND(J55&lt;&gt;"",I56="",I57=$I$5),AND(J55&lt;&gt;"",I56=$I$5)),T54+1,T54)</f>
        <v>0</v>
      </c>
      <c r="U55">
        <f>IF(OR(AND(J55&lt;&gt;"",I56="",I57=$I$6),AND(J55&lt;&gt;"",I56=$I$6)),U54+1,U54)</f>
        <v>0</v>
      </c>
      <c r="W55">
        <f t="shared" si="5"/>
        <v>1400.0003999999999</v>
      </c>
    </row>
    <row r="56" spans="1:23" x14ac:dyDescent="0.2">
      <c r="A56">
        <f t="shared" si="9"/>
        <v>48</v>
      </c>
      <c r="B56">
        <f t="shared" si="10"/>
        <v>95</v>
      </c>
      <c r="D56" s="12">
        <f t="shared" si="19"/>
        <v>25</v>
      </c>
      <c r="E56" s="12">
        <f>IF(AND(F56=0,J56&lt;&gt;""),IF(COUNTIF(G58:G69,1),1,0),0)</f>
        <v>1</v>
      </c>
      <c r="F56">
        <f t="shared" si="20"/>
        <v>0</v>
      </c>
      <c r="G56">
        <f t="shared" si="21"/>
        <v>0</v>
      </c>
      <c r="H56" s="22" t="str">
        <f t="shared" si="12"/>
        <v/>
      </c>
      <c r="I56" s="22"/>
      <c r="J56" s="6" t="s">
        <v>103</v>
      </c>
      <c r="K56" s="20"/>
      <c r="L56" s="20"/>
      <c r="M56" s="27"/>
      <c r="O56">
        <f t="shared" si="8"/>
        <v>0</v>
      </c>
      <c r="P56" s="17" t="str">
        <f>IF(K56="","",IF(VLOOKUP(D56,'Ihr Kontenplan'!$A$9:$AA$278,27)&lt;&gt;"",VLOOKUP(D56,'Ihr Kontenplan'!$A$9:$AA$278,27),IF(AND(K57&lt;&gt;"",K56&gt;=K57),IF(OR(K56&lt;1000,K56&gt;9999),"bitte vierstellige Kontonummer eingeben",""),"")))</f>
        <v/>
      </c>
      <c r="Q56">
        <f t="shared" si="0"/>
        <v>0</v>
      </c>
      <c r="R56">
        <f>IF(OR(AND(J56&lt;&gt;"",I57="",I58=$I$3),AND(J56&lt;&gt;"",I57=$I$3)),R55+1,R55)</f>
        <v>5</v>
      </c>
      <c r="S56">
        <f>IF(OR(AND(J56&lt;&gt;"",I57="",I58=$I$4),AND(J56&lt;&gt;"",I57=$I$4)),S55+1,S55)</f>
        <v>0</v>
      </c>
      <c r="T56">
        <f>IF(OR(AND(J56&lt;&gt;"",I57="",I58=$I$5),AND(J56&lt;&gt;"",I57=$I$5)),T55+1,T55)</f>
        <v>0</v>
      </c>
      <c r="U56">
        <f>IF(OR(AND(J56&lt;&gt;"",I57="",I58=$I$6),AND(J56&lt;&gt;"",I57=$I$6)),U55+1,U55)</f>
        <v>0</v>
      </c>
      <c r="W56">
        <f t="shared" si="5"/>
        <v>1400.0004999999999</v>
      </c>
    </row>
    <row r="57" spans="1:23" x14ac:dyDescent="0.2">
      <c r="A57">
        <f t="shared" si="9"/>
        <v>49</v>
      </c>
      <c r="B57">
        <f t="shared" si="10"/>
        <v>97</v>
      </c>
      <c r="D57" s="12">
        <f t="shared" si="19"/>
        <v>26</v>
      </c>
      <c r="E57" s="12">
        <f>IF(AND(F57=0,J57&lt;&gt;""),IF(COUNTIF(G58:G69,1),1,0),0)</f>
        <v>1</v>
      </c>
      <c r="F57">
        <f t="shared" si="20"/>
        <v>0</v>
      </c>
      <c r="G57">
        <f t="shared" si="21"/>
        <v>0</v>
      </c>
      <c r="H57" s="22" t="str">
        <f t="shared" si="12"/>
        <v/>
      </c>
      <c r="I57" s="22"/>
      <c r="J57" s="6" t="s">
        <v>102</v>
      </c>
      <c r="K57" s="20"/>
      <c r="L57" s="20"/>
      <c r="M57" s="27"/>
      <c r="N57" s="51" t="s">
        <v>130</v>
      </c>
      <c r="O57">
        <f t="shared" si="8"/>
        <v>0</v>
      </c>
      <c r="P57" s="17" t="str">
        <f>IF(K57="","",IF(VLOOKUP(D57,'Ihr Kontenplan'!$A$9:$AA$278,27)&lt;&gt;"",VLOOKUP(D57,'Ihr Kontenplan'!$A$9:$AA$278,27),IF(AND(K58&lt;&gt;"",K57&gt;=K58),IF(OR(K57&lt;1000,K57&gt;9999),"bitte vierstellige Kontonummer eingeben",""),"")))</f>
        <v/>
      </c>
      <c r="Q57">
        <f t="shared" si="0"/>
        <v>0</v>
      </c>
      <c r="R57">
        <f>IF(OR(AND(J57&lt;&gt;"",I58="",I59=$I$3),AND(J57&lt;&gt;"",I58=$I$3)),R56+1,R56)</f>
        <v>6</v>
      </c>
      <c r="S57">
        <f>IF(OR(AND(J57&lt;&gt;"",I58="",I59=$I$4),AND(J57&lt;&gt;"",I58=$I$4)),S56+1,S56)</f>
        <v>0</v>
      </c>
      <c r="T57">
        <f>IF(OR(AND(J57&lt;&gt;"",I58="",I59=$I$5),AND(J57&lt;&gt;"",I58=$I$5)),T56+1,T56)</f>
        <v>0</v>
      </c>
      <c r="U57">
        <f>IF(OR(AND(J57&lt;&gt;"",I58="",I59=$I$6),AND(J57&lt;&gt;"",I58=$I$6)),U56+1,U56)</f>
        <v>0</v>
      </c>
      <c r="W57">
        <f t="shared" si="5"/>
        <v>1400.0005999999998</v>
      </c>
    </row>
    <row r="58" spans="1:23" x14ac:dyDescent="0.2">
      <c r="A58">
        <f t="shared" si="9"/>
        <v>50</v>
      </c>
      <c r="B58">
        <f t="shared" si="10"/>
        <v>99</v>
      </c>
      <c r="D58" s="12">
        <f t="shared" si="19"/>
        <v>27</v>
      </c>
      <c r="E58" s="12">
        <f>IF(AND(F58=0,J58&lt;&gt;""),IF(COUNTIF(G59:G78,1),1,0),0)</f>
        <v>0</v>
      </c>
      <c r="F58">
        <f t="shared" si="20"/>
        <v>1</v>
      </c>
      <c r="G58">
        <f t="shared" si="21"/>
        <v>1</v>
      </c>
      <c r="H58" s="22" t="str">
        <f t="shared" si="12"/>
        <v>x</v>
      </c>
      <c r="I58" s="22" t="s">
        <v>5</v>
      </c>
      <c r="J58" s="20"/>
      <c r="K58" s="7">
        <v>1500</v>
      </c>
      <c r="L58" s="7" t="s">
        <v>77</v>
      </c>
      <c r="M58" s="27"/>
      <c r="N58" s="50"/>
      <c r="O58" t="str">
        <f t="shared" si="8"/>
        <v>Aktivkonto</v>
      </c>
      <c r="P58" s="17" t="str">
        <f>IF(K58="","",IF(VLOOKUP(D58,'Ihr Kontenplan'!$A$9:$AA$278,27)&lt;&gt;"",VLOOKUP(D58,'Ihr Kontenplan'!$A$9:$AA$278,27),IF(AND(K59&lt;&gt;"",K58&gt;=K59),IF(OR(K58&lt;1000,K58&gt;9999),"bitte vierstellige Kontonummer eingeben",""),"")))</f>
        <v/>
      </c>
      <c r="Q58">
        <f t="shared" si="0"/>
        <v>1500</v>
      </c>
      <c r="R58">
        <f>IF(OR(AND(J58&lt;&gt;"",I59="",I60=$I$3),AND(J58&lt;&gt;"",I59=$I$3)),R57+1,R57)</f>
        <v>6</v>
      </c>
      <c r="S58">
        <f>IF(OR(AND(J58&lt;&gt;"",I59="",I60=$I$4),AND(J58&lt;&gt;"",I59=$I$4)),S57+1,S57)</f>
        <v>0</v>
      </c>
      <c r="T58">
        <f>IF(OR(AND(J58&lt;&gt;"",I59="",I60=$I$5),AND(J58&lt;&gt;"",I59=$I$5)),T57+1,T57)</f>
        <v>0</v>
      </c>
      <c r="U58">
        <f>IF(OR(AND(J58&lt;&gt;"",I59="",I60=$I$6),AND(J58&lt;&gt;"",I59=$I$6)),U57+1,U57)</f>
        <v>0</v>
      </c>
      <c r="W58">
        <f t="shared" si="5"/>
        <v>1500</v>
      </c>
    </row>
    <row r="59" spans="1:23" x14ac:dyDescent="0.2">
      <c r="A59">
        <f t="shared" si="9"/>
        <v>51</v>
      </c>
      <c r="B59">
        <f t="shared" si="10"/>
        <v>101</v>
      </c>
      <c r="D59" s="12">
        <f t="shared" si="19"/>
        <v>27.00001</v>
      </c>
      <c r="E59" s="12">
        <f>IF(AND(F59=0,J59&lt;&gt;""),IF(COUNTIF(G60:G79,1),1,0),0)</f>
        <v>0</v>
      </c>
      <c r="F59">
        <f t="shared" si="20"/>
        <v>1</v>
      </c>
      <c r="G59">
        <f t="shared" si="21"/>
        <v>0</v>
      </c>
      <c r="H59" s="22" t="str">
        <f t="shared" si="12"/>
        <v/>
      </c>
      <c r="I59" s="22" t="s">
        <v>5</v>
      </c>
      <c r="J59" s="20"/>
      <c r="K59" s="7"/>
      <c r="L59" s="7"/>
      <c r="M59" s="27"/>
      <c r="N59" s="50"/>
      <c r="O59" t="str">
        <f t="shared" si="8"/>
        <v>Aktivkonto</v>
      </c>
      <c r="P59" s="17" t="str">
        <f>IF(K59="","",IF(VLOOKUP(D59,'Ihr Kontenplan'!$A$9:$AA$278,27)&lt;&gt;"",VLOOKUP(D59,'Ihr Kontenplan'!$A$9:$AA$278,27),IF(AND(K60&lt;&gt;"",K59&gt;=K60),IF(OR(K59&lt;1000,K59&gt;9999),"bitte vierstellige Kontonummer eingeben",""),"")))</f>
        <v/>
      </c>
      <c r="Q59">
        <f t="shared" si="0"/>
        <v>0</v>
      </c>
      <c r="R59">
        <f>IF(OR(AND(J59&lt;&gt;"",I60="",I67=$I$3),AND(J59&lt;&gt;"",I60=$I$3)),R58+1,R58)</f>
        <v>6</v>
      </c>
      <c r="S59">
        <f>IF(OR(AND(J59&lt;&gt;"",I60="",I67=$I$4),AND(J59&lt;&gt;"",I60=$I$4)),S58+1,S58)</f>
        <v>0</v>
      </c>
      <c r="T59">
        <f>IF(OR(AND(J59&lt;&gt;"",I60="",I67=$I$5),AND(J59&lt;&gt;"",I60=$I$5)),T58+1,T58)</f>
        <v>0</v>
      </c>
      <c r="U59">
        <f>IF(OR(AND(J59&lt;&gt;"",I60="",I67=$I$6),AND(J59&lt;&gt;"",I60=$I$6)),U58+1,U58)</f>
        <v>0</v>
      </c>
      <c r="W59">
        <f t="shared" si="5"/>
        <v>1500.0001</v>
      </c>
    </row>
    <row r="60" spans="1:23" x14ac:dyDescent="0.2">
      <c r="A60">
        <f t="shared" si="9"/>
        <v>52</v>
      </c>
      <c r="B60">
        <f t="shared" si="10"/>
        <v>103</v>
      </c>
      <c r="D60" s="12">
        <f t="shared" ref="D60:D67" si="37">IF(OR(E60=1,G60=1),ROUND(D59+1,0),D59+0.00001)</f>
        <v>27.000019999999999</v>
      </c>
      <c r="E60" s="12">
        <f t="shared" ref="E60:E67" si="38">IF(AND(F60=0,J60&lt;&gt;""),IF(COUNTIF(G66:G80,1),1,0),0)</f>
        <v>0</v>
      </c>
      <c r="F60">
        <f t="shared" ref="F60:F67" si="39">IF(J60&lt;&gt;"",0,1)</f>
        <v>1</v>
      </c>
      <c r="G60">
        <f t="shared" ref="G60:G67" si="40">IF(AND(H60&lt;&gt;"",OR(K60&lt;&gt;"",L60&lt;&gt;"")),1,0)</f>
        <v>0</v>
      </c>
      <c r="H60" s="22" t="str">
        <f t="shared" ref="H60:H67" si="41">IF(AND(K60&lt;&gt;"",L60&lt;&gt;""),"x","")</f>
        <v/>
      </c>
      <c r="I60" s="22" t="s">
        <v>5</v>
      </c>
      <c r="J60" s="20"/>
      <c r="K60" s="7"/>
      <c r="L60" s="7"/>
      <c r="M60" s="27"/>
      <c r="N60" s="50"/>
      <c r="O60" t="str">
        <f t="shared" si="8"/>
        <v>Aktivkonto</v>
      </c>
      <c r="P60" s="17" t="str">
        <f>IF(K60="","",IF(VLOOKUP(D60,'Ihr Kontenplan'!$A$9:$AA$278,27)&lt;&gt;"",VLOOKUP(D60,'Ihr Kontenplan'!$A$9:$AA$278,27),IF(AND(K61&lt;&gt;"",K60&gt;=K61),IF(OR(K60&lt;1000,K60&gt;9999),"bitte vierstellige Kontonummer eingeben",""),"")))</f>
        <v/>
      </c>
      <c r="Q60">
        <f t="shared" si="0"/>
        <v>0</v>
      </c>
      <c r="R60">
        <f>IF(OR(AND(J60&lt;&gt;"",I67="",I68=$I$3),AND(J60&lt;&gt;"",I67=$I$3)),R59+1,R59)</f>
        <v>6</v>
      </c>
      <c r="S60">
        <f>IF(OR(AND(J60&lt;&gt;"",I67="",I68=$I$4),AND(J60&lt;&gt;"",I67=$I$4)),S59+1,S59)</f>
        <v>0</v>
      </c>
      <c r="T60">
        <f>IF(OR(AND(J60&lt;&gt;"",I67="",I68=$I$5),AND(J60&lt;&gt;"",I67=$I$5)),T59+1,T59)</f>
        <v>0</v>
      </c>
      <c r="U60">
        <f>IF(OR(AND(J60&lt;&gt;"",I67="",I68=$I$6),AND(J60&lt;&gt;"",I67=$I$6)),U59+1,U59)</f>
        <v>0</v>
      </c>
      <c r="W60">
        <f t="shared" si="5"/>
        <v>1500.0001999999999</v>
      </c>
    </row>
    <row r="61" spans="1:23" x14ac:dyDescent="0.2">
      <c r="A61">
        <f t="shared" si="9"/>
        <v>53</v>
      </c>
      <c r="B61">
        <f t="shared" si="10"/>
        <v>105</v>
      </c>
      <c r="D61" s="12">
        <f t="shared" si="37"/>
        <v>28</v>
      </c>
      <c r="E61" s="12">
        <f t="shared" si="38"/>
        <v>0</v>
      </c>
      <c r="F61">
        <f t="shared" si="39"/>
        <v>1</v>
      </c>
      <c r="G61">
        <f t="shared" si="40"/>
        <v>1</v>
      </c>
      <c r="H61" s="22" t="str">
        <f t="shared" si="41"/>
        <v>x</v>
      </c>
      <c r="I61" s="22" t="s">
        <v>5</v>
      </c>
      <c r="J61" s="20"/>
      <c r="K61" s="7">
        <v>1510</v>
      </c>
      <c r="L61" s="7" t="s">
        <v>106</v>
      </c>
      <c r="M61" s="27"/>
      <c r="N61" s="50"/>
      <c r="P61" s="17" t="str">
        <f>IF(K61="","",IF(VLOOKUP(D61,'Ihr Kontenplan'!$A$9:$AA$278,27)&lt;&gt;"",VLOOKUP(D61,'Ihr Kontenplan'!$A$9:$AA$278,27),IF(AND(K62&lt;&gt;"",K61&gt;=K62),IF(OR(K61&lt;1000,K61&gt;9999),"bitte vierstellige Kontonummer eingeben",""),"")))</f>
        <v/>
      </c>
    </row>
    <row r="62" spans="1:23" x14ac:dyDescent="0.2">
      <c r="A62">
        <f t="shared" si="9"/>
        <v>54</v>
      </c>
      <c r="B62">
        <f t="shared" si="10"/>
        <v>107</v>
      </c>
      <c r="D62" s="12">
        <f t="shared" si="37"/>
        <v>28.00001</v>
      </c>
      <c r="E62" s="12">
        <f t="shared" si="38"/>
        <v>0</v>
      </c>
      <c r="F62">
        <f t="shared" si="39"/>
        <v>1</v>
      </c>
      <c r="G62">
        <f t="shared" si="40"/>
        <v>0</v>
      </c>
      <c r="H62" s="22" t="str">
        <f t="shared" si="41"/>
        <v/>
      </c>
      <c r="I62" s="22" t="s">
        <v>5</v>
      </c>
      <c r="J62" s="20"/>
      <c r="K62" s="7"/>
      <c r="L62" s="7"/>
      <c r="M62" s="27"/>
      <c r="P62" s="17" t="str">
        <f>IF(K62="","",IF(VLOOKUP(D62,'Ihr Kontenplan'!$A$9:$AA$278,27)&lt;&gt;"",VLOOKUP(D62,'Ihr Kontenplan'!$A$9:$AA$278,27),IF(AND(K63&lt;&gt;"",K62&gt;=K63),IF(OR(K62&lt;1000,K62&gt;9999),"bitte vierstellige Kontonummer eingeben",""),"")))</f>
        <v/>
      </c>
    </row>
    <row r="63" spans="1:23" x14ac:dyDescent="0.2">
      <c r="A63">
        <f t="shared" si="9"/>
        <v>55</v>
      </c>
      <c r="B63">
        <f t="shared" si="10"/>
        <v>109</v>
      </c>
      <c r="D63" s="12">
        <f t="shared" si="37"/>
        <v>28.000019999999999</v>
      </c>
      <c r="E63" s="12">
        <f t="shared" si="38"/>
        <v>0</v>
      </c>
      <c r="F63">
        <f t="shared" si="39"/>
        <v>1</v>
      </c>
      <c r="G63">
        <f t="shared" si="40"/>
        <v>0</v>
      </c>
      <c r="H63" s="22" t="str">
        <f t="shared" si="41"/>
        <v/>
      </c>
      <c r="I63" s="22" t="s">
        <v>5</v>
      </c>
      <c r="J63" s="20"/>
      <c r="K63" s="7"/>
      <c r="L63" s="7"/>
      <c r="M63" s="27"/>
      <c r="P63" s="17" t="str">
        <f>IF(K63="","",IF(VLOOKUP(D63,'Ihr Kontenplan'!$A$9:$AA$278,27)&lt;&gt;"",VLOOKUP(D63,'Ihr Kontenplan'!$A$9:$AA$278,27),IF(AND(K64&lt;&gt;"",K63&gt;=K64),IF(OR(K63&lt;1000,K63&gt;9999),"bitte vierstellige Kontonummer eingeben",""),"")))</f>
        <v/>
      </c>
    </row>
    <row r="64" spans="1:23" x14ac:dyDescent="0.2">
      <c r="A64">
        <f t="shared" si="9"/>
        <v>56</v>
      </c>
      <c r="B64">
        <f t="shared" si="10"/>
        <v>111</v>
      </c>
      <c r="D64" s="12">
        <f t="shared" si="37"/>
        <v>29</v>
      </c>
      <c r="E64" s="12">
        <f t="shared" si="38"/>
        <v>0</v>
      </c>
      <c r="F64">
        <f t="shared" si="39"/>
        <v>1</v>
      </c>
      <c r="G64">
        <f t="shared" si="40"/>
        <v>1</v>
      </c>
      <c r="H64" s="22" t="str">
        <f t="shared" si="41"/>
        <v>x</v>
      </c>
      <c r="I64" s="22" t="s">
        <v>5</v>
      </c>
      <c r="J64" s="20"/>
      <c r="K64" s="7">
        <v>1530</v>
      </c>
      <c r="L64" s="7" t="s">
        <v>35</v>
      </c>
      <c r="M64" s="27"/>
      <c r="P64" s="17" t="str">
        <f>IF(K64="","",IF(VLOOKUP(D64,'Ihr Kontenplan'!$A$9:$AA$278,27)&lt;&gt;"",VLOOKUP(D64,'Ihr Kontenplan'!$A$9:$AA$278,27),IF(AND(K65&lt;&gt;"",K64&gt;=K65),IF(OR(K64&lt;1000,K64&gt;9999),"bitte vierstellige Kontonummer eingeben",""),"")))</f>
        <v/>
      </c>
    </row>
    <row r="65" spans="1:23" x14ac:dyDescent="0.2">
      <c r="A65">
        <f t="shared" si="9"/>
        <v>57</v>
      </c>
      <c r="B65">
        <f t="shared" si="10"/>
        <v>113</v>
      </c>
      <c r="D65" s="12">
        <f t="shared" si="37"/>
        <v>29.00001</v>
      </c>
      <c r="E65" s="12">
        <f t="shared" si="38"/>
        <v>0</v>
      </c>
      <c r="F65">
        <f t="shared" si="39"/>
        <v>1</v>
      </c>
      <c r="G65">
        <f t="shared" si="40"/>
        <v>0</v>
      </c>
      <c r="H65" s="22" t="str">
        <f t="shared" si="41"/>
        <v/>
      </c>
      <c r="I65" s="22" t="s">
        <v>5</v>
      </c>
      <c r="J65" s="20"/>
      <c r="K65" s="7"/>
      <c r="L65" s="7"/>
      <c r="M65" s="27"/>
      <c r="P65" s="17" t="str">
        <f>IF(K65="","",IF(VLOOKUP(D65,'Ihr Kontenplan'!$A$9:$AA$278,27)&lt;&gt;"",VLOOKUP(D65,'Ihr Kontenplan'!$A$9:$AA$278,27),IF(AND(K66&lt;&gt;"",K65&gt;=K66),IF(OR(K65&lt;1000,K65&gt;9999),"bitte vierstellige Kontonummer eingeben",""),"")))</f>
        <v/>
      </c>
    </row>
    <row r="66" spans="1:23" x14ac:dyDescent="0.2">
      <c r="A66">
        <f t="shared" si="9"/>
        <v>58</v>
      </c>
      <c r="B66">
        <f t="shared" si="10"/>
        <v>115</v>
      </c>
      <c r="D66" s="12">
        <f t="shared" si="37"/>
        <v>29.000019999999999</v>
      </c>
      <c r="E66" s="12">
        <f t="shared" si="38"/>
        <v>0</v>
      </c>
      <c r="F66">
        <f t="shared" si="39"/>
        <v>1</v>
      </c>
      <c r="G66">
        <f t="shared" si="40"/>
        <v>0</v>
      </c>
      <c r="H66" s="22" t="str">
        <f t="shared" si="41"/>
        <v/>
      </c>
      <c r="I66" s="22" t="s">
        <v>5</v>
      </c>
      <c r="J66" s="20"/>
      <c r="K66" s="7"/>
      <c r="L66" s="7"/>
      <c r="M66" s="27"/>
      <c r="P66" s="17" t="str">
        <f>IF(K66="","",IF(VLOOKUP(D66,'Ihr Kontenplan'!$A$9:$AA$278,27)&lt;&gt;"",VLOOKUP(D66,'Ihr Kontenplan'!$A$9:$AA$278,27),IF(AND(K67&lt;&gt;"",K66&gt;=K67),IF(OR(K66&lt;1000,K66&gt;9999),"bitte vierstellige Kontonummer eingeben",""),"")))</f>
        <v/>
      </c>
    </row>
    <row r="67" spans="1:23" x14ac:dyDescent="0.2">
      <c r="A67">
        <f t="shared" si="9"/>
        <v>59</v>
      </c>
      <c r="B67">
        <f t="shared" si="10"/>
        <v>117</v>
      </c>
      <c r="D67" s="12">
        <f t="shared" si="37"/>
        <v>29.000029999999999</v>
      </c>
      <c r="E67" s="12">
        <f t="shared" si="38"/>
        <v>0</v>
      </c>
      <c r="F67">
        <f t="shared" si="39"/>
        <v>1</v>
      </c>
      <c r="G67">
        <f t="shared" si="40"/>
        <v>0</v>
      </c>
      <c r="H67" s="22" t="str">
        <f t="shared" si="41"/>
        <v/>
      </c>
      <c r="I67" s="22" t="s">
        <v>5</v>
      </c>
      <c r="J67" s="20"/>
      <c r="K67" s="7"/>
      <c r="L67" s="7"/>
      <c r="M67" s="27"/>
      <c r="O67" t="str">
        <f t="shared" si="8"/>
        <v>Aktivkonto</v>
      </c>
      <c r="P67" s="17" t="str">
        <f>IF(K67="","",IF(VLOOKUP(D67,'Ihr Kontenplan'!$A$9:$AA$278,27)&lt;&gt;"",VLOOKUP(D67,'Ihr Kontenplan'!$A$9:$AA$278,27),IF(AND(K68&lt;&gt;"",K67&gt;=K68),IF(OR(K67&lt;1000,K67&gt;9999),"bitte vierstellige Kontonummer eingeben",""),"")))</f>
        <v/>
      </c>
      <c r="Q67">
        <f t="shared" si="0"/>
        <v>0</v>
      </c>
      <c r="R67">
        <f>IF(OR(AND(J67&lt;&gt;"",I68="",I69=$I$3),AND(J67&lt;&gt;"",I68=$I$3)),R60+1,R60)</f>
        <v>6</v>
      </c>
      <c r="S67">
        <f>IF(OR(AND(J67&lt;&gt;"",I68="",I69=$I$4),AND(J67&lt;&gt;"",I68=$I$4)),S60+1,S60)</f>
        <v>0</v>
      </c>
      <c r="T67">
        <f>IF(OR(AND(J67&lt;&gt;"",I68="",I69=$I$5),AND(J67&lt;&gt;"",I68=$I$5)),T60+1,T60)</f>
        <v>0</v>
      </c>
      <c r="U67">
        <f>IF(OR(AND(J67&lt;&gt;"",I68="",I69=$I$6),AND(J67&lt;&gt;"",I68=$I$6)),U60+1,U60)</f>
        <v>0</v>
      </c>
      <c r="W67">
        <f>IF(K67="",W60+0.0001,K67)</f>
        <v>1500.0002999999999</v>
      </c>
    </row>
    <row r="68" spans="1:23" x14ac:dyDescent="0.2">
      <c r="A68">
        <f t="shared" si="9"/>
        <v>60</v>
      </c>
      <c r="B68">
        <f t="shared" si="10"/>
        <v>119</v>
      </c>
      <c r="D68" s="12">
        <f t="shared" si="19"/>
        <v>29.000039999999998</v>
      </c>
      <c r="E68" s="12">
        <f>IF(AND(F68=0,J68&lt;&gt;""),IF(COUNTIF(G69:G82,1),1,0),0)</f>
        <v>0</v>
      </c>
      <c r="F68">
        <f t="shared" si="20"/>
        <v>1</v>
      </c>
      <c r="G68">
        <f t="shared" si="21"/>
        <v>0</v>
      </c>
      <c r="H68" s="22" t="str">
        <f t="shared" si="12"/>
        <v/>
      </c>
      <c r="I68" s="22" t="s">
        <v>5</v>
      </c>
      <c r="J68" s="20"/>
      <c r="K68" s="7"/>
      <c r="L68" s="7"/>
      <c r="M68" s="27"/>
      <c r="O68" t="str">
        <f t="shared" si="8"/>
        <v>Aktivkonto</v>
      </c>
      <c r="P68" s="17" t="str">
        <f>IF(K68="","",IF(VLOOKUP(D68,'Ihr Kontenplan'!$A$9:$AA$278,27)&lt;&gt;"",VLOOKUP(D68,'Ihr Kontenplan'!$A$9:$AA$278,27),IF(AND(K69&lt;&gt;"",K68&gt;=K69),IF(OR(K68&lt;1000,K68&gt;9999),"bitte vierstellige Kontonummer eingeben",""),"")))</f>
        <v/>
      </c>
      <c r="Q68">
        <f t="shared" si="0"/>
        <v>0</v>
      </c>
      <c r="R68">
        <f>IF(OR(AND(J68&lt;&gt;"",I69="",I70=$I$3),AND(J68&lt;&gt;"",I69=$I$3)),R67+1,R67)</f>
        <v>6</v>
      </c>
      <c r="S68">
        <f>IF(OR(AND(J68&lt;&gt;"",I69="",I70=$I$4),AND(J68&lt;&gt;"",I69=$I$4)),S67+1,S67)</f>
        <v>0</v>
      </c>
      <c r="T68">
        <f>IF(OR(AND(J68&lt;&gt;"",I69="",I70=$I$5),AND(J68&lt;&gt;"",I69=$I$5)),T67+1,T67)</f>
        <v>0</v>
      </c>
      <c r="U68">
        <f>IF(OR(AND(J68&lt;&gt;"",I69="",I70=$I$6),AND(J68&lt;&gt;"",I69=$I$6)),U67+1,U67)</f>
        <v>0</v>
      </c>
      <c r="W68">
        <f t="shared" si="5"/>
        <v>1500.0003999999999</v>
      </c>
    </row>
    <row r="69" spans="1:23" x14ac:dyDescent="0.2">
      <c r="A69">
        <f t="shared" si="9"/>
        <v>61</v>
      </c>
      <c r="B69">
        <f t="shared" si="10"/>
        <v>121</v>
      </c>
      <c r="D69" s="12">
        <f t="shared" si="19"/>
        <v>29.000049999999998</v>
      </c>
      <c r="E69" s="12">
        <f>IF(AND(F69=0,J69&lt;&gt;""),IF(COUNTIF(G70:G83,1),1,0),0)</f>
        <v>0</v>
      </c>
      <c r="F69">
        <f t="shared" si="20"/>
        <v>1</v>
      </c>
      <c r="G69">
        <f t="shared" si="21"/>
        <v>0</v>
      </c>
      <c r="H69" s="22" t="str">
        <f t="shared" si="12"/>
        <v/>
      </c>
      <c r="I69" s="22" t="s">
        <v>5</v>
      </c>
      <c r="J69" s="20"/>
      <c r="K69" s="7"/>
      <c r="L69" s="7"/>
      <c r="M69" s="27"/>
      <c r="O69" t="str">
        <f t="shared" si="8"/>
        <v>Aktivkonto</v>
      </c>
      <c r="P69" s="17" t="str">
        <f>IF(K69="","",IF(VLOOKUP(D69,'Ihr Kontenplan'!$A$9:$AA$278,27)&lt;&gt;"",VLOOKUP(D69,'Ihr Kontenplan'!$A$9:$AA$278,27),IF(AND(K70&lt;&gt;"",K69&gt;=K70),IF(OR(K69&lt;1000,K69&gt;9999),"bitte vierstellige Kontonummer eingeben",""),"")))</f>
        <v/>
      </c>
      <c r="Q69">
        <f t="shared" si="0"/>
        <v>0</v>
      </c>
      <c r="R69">
        <f>IF(OR(AND(J69&lt;&gt;"",I70="",I71=$I$3),AND(J69&lt;&gt;"",I70=$I$3)),R68+1,R68)</f>
        <v>6</v>
      </c>
      <c r="S69">
        <f>IF(OR(AND(J69&lt;&gt;"",I70="",I71=$I$4),AND(J69&lt;&gt;"",I70=$I$4)),S68+1,S68)</f>
        <v>0</v>
      </c>
      <c r="T69">
        <f>IF(OR(AND(J69&lt;&gt;"",I70="",I71=$I$5),AND(J69&lt;&gt;"",I70=$I$5)),T68+1,T68)</f>
        <v>0</v>
      </c>
      <c r="U69">
        <f>IF(OR(AND(J69&lt;&gt;"",I70="",I71=$I$6),AND(J69&lt;&gt;"",I70=$I$6)),U68+1,U68)</f>
        <v>0</v>
      </c>
      <c r="W69">
        <f t="shared" si="5"/>
        <v>1500.0004999999999</v>
      </c>
    </row>
    <row r="70" spans="1:23" x14ac:dyDescent="0.2">
      <c r="A70">
        <f t="shared" si="9"/>
        <v>62</v>
      </c>
      <c r="B70">
        <f t="shared" si="10"/>
        <v>123</v>
      </c>
      <c r="D70" s="12">
        <f t="shared" si="19"/>
        <v>30</v>
      </c>
      <c r="E70" s="12">
        <f>IF(AND(F70=0,J70&lt;&gt;""),IF(COUNTIF(G71:G80,1),1,0),0)</f>
        <v>1</v>
      </c>
      <c r="F70">
        <f t="shared" si="20"/>
        <v>0</v>
      </c>
      <c r="G70">
        <f t="shared" si="21"/>
        <v>0</v>
      </c>
      <c r="H70" s="22" t="str">
        <f t="shared" si="12"/>
        <v/>
      </c>
      <c r="I70" s="22"/>
      <c r="J70" s="6" t="s">
        <v>104</v>
      </c>
      <c r="K70" s="20"/>
      <c r="L70" s="20"/>
      <c r="M70" s="27"/>
      <c r="O70">
        <f t="shared" si="8"/>
        <v>0</v>
      </c>
      <c r="P70" s="17" t="str">
        <f>IF(K70="","",IF(VLOOKUP(D70,'Ihr Kontenplan'!$A$9:$AA$278,27)&lt;&gt;"",VLOOKUP(D70,'Ihr Kontenplan'!$A$9:$AA$278,27),IF(AND(K71&lt;&gt;"",K70&gt;=K71),IF(OR(K70&lt;1000,K70&gt;9999),"bitte vierstellige Kontonummer eingeben",""),"")))</f>
        <v/>
      </c>
      <c r="Q70">
        <f t="shared" si="0"/>
        <v>0</v>
      </c>
      <c r="R70">
        <f>IF(OR(AND(J70&lt;&gt;"",I71="",I72=$I$3),AND(J70&lt;&gt;"",I71=$I$3)),R69+1,R69)</f>
        <v>7</v>
      </c>
      <c r="S70">
        <f>IF(OR(AND(J70&lt;&gt;"",I71="",I72=$I$4),AND(J70&lt;&gt;"",I71=$I$4)),S69+1,S69)</f>
        <v>0</v>
      </c>
      <c r="T70">
        <f>IF(OR(AND(J70&lt;&gt;"",I71="",I72=$I$5),AND(J70&lt;&gt;"",I71=$I$5)),T69+1,T69)</f>
        <v>0</v>
      </c>
      <c r="U70">
        <f>IF(OR(AND(J70&lt;&gt;"",I71="",I72=$I$6),AND(J70&lt;&gt;"",I71=$I$6)),U69+1,U69)</f>
        <v>0</v>
      </c>
      <c r="W70">
        <f t="shared" si="5"/>
        <v>1500.0005999999998</v>
      </c>
    </row>
    <row r="71" spans="1:23" x14ac:dyDescent="0.2">
      <c r="A71">
        <f t="shared" si="9"/>
        <v>63</v>
      </c>
      <c r="B71">
        <f t="shared" si="10"/>
        <v>125</v>
      </c>
      <c r="D71" s="12">
        <f t="shared" si="19"/>
        <v>31</v>
      </c>
      <c r="E71" s="12">
        <f>IF(AND(F71=0,J71&lt;&gt;""),IF(COUNTIF(G72:G85,1),1,0),0)</f>
        <v>0</v>
      </c>
      <c r="F71">
        <f t="shared" si="20"/>
        <v>1</v>
      </c>
      <c r="G71">
        <f t="shared" si="21"/>
        <v>1</v>
      </c>
      <c r="H71" s="22" t="str">
        <f t="shared" si="12"/>
        <v>x</v>
      </c>
      <c r="I71" s="22" t="s">
        <v>5</v>
      </c>
      <c r="J71" s="20"/>
      <c r="K71" s="7">
        <v>1800</v>
      </c>
      <c r="L71" s="7" t="s">
        <v>79</v>
      </c>
      <c r="M71" s="27"/>
      <c r="O71" t="str">
        <f t="shared" si="8"/>
        <v>Aktivkonto</v>
      </c>
      <c r="P71" s="17" t="str">
        <f>IF(K71="","",IF(VLOOKUP(D71,'Ihr Kontenplan'!$A$9:$AA$278,27)&lt;&gt;"",VLOOKUP(D71,'Ihr Kontenplan'!$A$9:$AA$278,27),IF(AND(K72&lt;&gt;"",K71&gt;=K72),IF(OR(K71&lt;1000,K71&gt;9999),"bitte vierstellige Kontonummer eingeben",""),"")))</f>
        <v/>
      </c>
      <c r="Q71">
        <f t="shared" si="0"/>
        <v>1800</v>
      </c>
      <c r="R71">
        <f>IF(OR(AND(J71&lt;&gt;"",I72="",I78=$I$3),AND(J71&lt;&gt;"",I72=$I$3)),R70+1,R70)</f>
        <v>7</v>
      </c>
      <c r="S71">
        <f>IF(OR(AND(J71&lt;&gt;"",I72="",I78=$I$4),AND(J71&lt;&gt;"",I72=$I$4)),S70+1,S70)</f>
        <v>0</v>
      </c>
      <c r="T71">
        <f>IF(OR(AND(J71&lt;&gt;"",I72="",I78=$I$5),AND(J71&lt;&gt;"",I72=$I$5)),T70+1,T70)</f>
        <v>0</v>
      </c>
      <c r="U71">
        <f>IF(OR(AND(J71&lt;&gt;"",I72="",I78=$I$6),AND(J71&lt;&gt;"",I72=$I$6)),U70+1,U70)</f>
        <v>0</v>
      </c>
      <c r="W71">
        <f t="shared" si="5"/>
        <v>1800</v>
      </c>
    </row>
    <row r="72" spans="1:23" x14ac:dyDescent="0.2">
      <c r="A72">
        <f t="shared" si="9"/>
        <v>64</v>
      </c>
      <c r="B72">
        <f t="shared" si="10"/>
        <v>127</v>
      </c>
      <c r="D72" s="12">
        <f t="shared" si="19"/>
        <v>31.00001</v>
      </c>
      <c r="E72" s="12">
        <f>IF(AND(F72=0,J72&lt;&gt;""),IF(COUNTIF(G78:G86,1),1,0),0)</f>
        <v>0</v>
      </c>
      <c r="F72">
        <f t="shared" si="20"/>
        <v>1</v>
      </c>
      <c r="G72">
        <f t="shared" si="21"/>
        <v>0</v>
      </c>
      <c r="H72" s="22" t="str">
        <f t="shared" si="12"/>
        <v/>
      </c>
      <c r="I72" s="22" t="s">
        <v>5</v>
      </c>
      <c r="J72" s="20"/>
      <c r="K72" s="7"/>
      <c r="L72" s="7"/>
      <c r="M72" s="27"/>
      <c r="O72" t="str">
        <f t="shared" si="8"/>
        <v>Aktivkonto</v>
      </c>
      <c r="P72" s="17" t="str">
        <f>IF(K72="","",IF(VLOOKUP(D72,'Ihr Kontenplan'!$A$9:$AA$278,27)&lt;&gt;"",VLOOKUP(D72,'Ihr Kontenplan'!$A$9:$AA$278,27),IF(AND(K73&lt;&gt;"",K72&gt;=K73),IF(OR(K72&lt;1000,K72&gt;9999),"bitte vierstellige Kontonummer eingeben",""),"")))</f>
        <v/>
      </c>
      <c r="Q72">
        <f t="shared" si="0"/>
        <v>0</v>
      </c>
      <c r="R72">
        <f>IF(OR(AND(J72&lt;&gt;"",I78="",I79=$I$3),AND(J72&lt;&gt;"",I78=$I$3)),R71+1,R71)</f>
        <v>7</v>
      </c>
      <c r="S72">
        <f>IF(OR(AND(J72&lt;&gt;"",I78="",I79=$I$4),AND(J72&lt;&gt;"",I78=$I$4)),S71+1,S71)</f>
        <v>0</v>
      </c>
      <c r="T72">
        <f>IF(OR(AND(J72&lt;&gt;"",I78="",I79=$I$5),AND(J72&lt;&gt;"",I78=$I$5)),T71+1,T71)</f>
        <v>0</v>
      </c>
      <c r="U72">
        <f>IF(OR(AND(J72&lt;&gt;"",I78="",I79=$I$6),AND(J72&lt;&gt;"",I78=$I$6)),U71+1,U71)</f>
        <v>0</v>
      </c>
      <c r="W72">
        <f t="shared" si="5"/>
        <v>1800.0001</v>
      </c>
    </row>
    <row r="73" spans="1:23" x14ac:dyDescent="0.2">
      <c r="A73">
        <f t="shared" si="9"/>
        <v>65</v>
      </c>
      <c r="B73">
        <f t="shared" si="10"/>
        <v>129</v>
      </c>
      <c r="D73" s="12">
        <f t="shared" ref="D73:D78" si="42">IF(OR(E73=1,G73=1),ROUND(D72+1,0),D72+0.00001)</f>
        <v>31.000019999999999</v>
      </c>
      <c r="E73" s="12">
        <f t="shared" ref="E73:E78" si="43">IF(AND(F73=0,J73&lt;&gt;""),IF(COUNTIF(G79:G87,1),1,0),0)</f>
        <v>0</v>
      </c>
      <c r="F73">
        <f t="shared" ref="F73:F78" si="44">IF(J73&lt;&gt;"",0,1)</f>
        <v>1</v>
      </c>
      <c r="G73">
        <f t="shared" ref="G73:G78" si="45">IF(AND(H73&lt;&gt;"",OR(K73&lt;&gt;"",L73&lt;&gt;"")),1,0)</f>
        <v>0</v>
      </c>
      <c r="H73" s="22" t="str">
        <f t="shared" ref="H73:H78" si="46">IF(AND(K73&lt;&gt;"",L73&lt;&gt;""),"x","")</f>
        <v/>
      </c>
      <c r="I73" s="22" t="s">
        <v>5</v>
      </c>
      <c r="J73" s="20"/>
      <c r="K73" s="7"/>
      <c r="L73" s="7"/>
      <c r="M73" s="27"/>
      <c r="P73" s="17" t="str">
        <f>IF(K73="","",IF(VLOOKUP(D73,'Ihr Kontenplan'!$A$9:$AA$278,27)&lt;&gt;"",VLOOKUP(D73,'Ihr Kontenplan'!$A$9:$AA$278,27),IF(AND(K74&lt;&gt;"",K73&gt;=K74),IF(OR(K73&lt;1000,K73&gt;9999),"bitte vierstellige Kontonummer eingeben",""),"")))</f>
        <v/>
      </c>
    </row>
    <row r="74" spans="1:23" x14ac:dyDescent="0.2">
      <c r="A74">
        <f t="shared" si="9"/>
        <v>66</v>
      </c>
      <c r="B74">
        <f t="shared" si="10"/>
        <v>131</v>
      </c>
      <c r="D74" s="12">
        <f t="shared" si="42"/>
        <v>32</v>
      </c>
      <c r="E74" s="12">
        <f t="shared" si="43"/>
        <v>0</v>
      </c>
      <c r="F74">
        <f t="shared" si="44"/>
        <v>1</v>
      </c>
      <c r="G74">
        <f t="shared" si="45"/>
        <v>1</v>
      </c>
      <c r="H74" s="22" t="str">
        <f t="shared" si="46"/>
        <v>x</v>
      </c>
      <c r="I74" s="22" t="s">
        <v>5</v>
      </c>
      <c r="J74" s="20"/>
      <c r="K74" s="7">
        <v>1810</v>
      </c>
      <c r="L74" s="7" t="s">
        <v>78</v>
      </c>
      <c r="M74" s="27"/>
      <c r="P74" s="17" t="str">
        <f>IF(K74="","",IF(VLOOKUP(D74,'Ihr Kontenplan'!$A$9:$AA$278,27)&lt;&gt;"",VLOOKUP(D74,'Ihr Kontenplan'!$A$9:$AA$278,27),IF(AND(K75&lt;&gt;"",K74&gt;=K75),IF(OR(K74&lt;1000,K74&gt;9999),"bitte vierstellige Kontonummer eingeben",""),"")))</f>
        <v/>
      </c>
    </row>
    <row r="75" spans="1:23" x14ac:dyDescent="0.2">
      <c r="A75">
        <f t="shared" si="9"/>
        <v>67</v>
      </c>
      <c r="B75">
        <f t="shared" si="10"/>
        <v>133</v>
      </c>
      <c r="D75" s="12">
        <f t="shared" si="42"/>
        <v>32.000010000000003</v>
      </c>
      <c r="E75" s="12">
        <f t="shared" si="43"/>
        <v>0</v>
      </c>
      <c r="F75">
        <f t="shared" si="44"/>
        <v>1</v>
      </c>
      <c r="G75">
        <f t="shared" si="45"/>
        <v>0</v>
      </c>
      <c r="H75" s="22" t="str">
        <f t="shared" si="46"/>
        <v/>
      </c>
      <c r="I75" s="22" t="s">
        <v>5</v>
      </c>
      <c r="J75" s="20"/>
      <c r="K75" s="7"/>
      <c r="L75" s="7"/>
      <c r="M75" s="27"/>
      <c r="P75" s="17" t="str">
        <f>IF(K75="","",IF(VLOOKUP(D75,'Ihr Kontenplan'!$A$9:$AA$278,27)&lt;&gt;"",VLOOKUP(D75,'Ihr Kontenplan'!$A$9:$AA$278,27),IF(AND(K76&lt;&gt;"",K75&gt;=K76),IF(OR(K75&lt;1000,K75&gt;9999),"bitte vierstellige Kontonummer eingeben",""),"")))</f>
        <v/>
      </c>
    </row>
    <row r="76" spans="1:23" x14ac:dyDescent="0.2">
      <c r="A76">
        <f t="shared" si="9"/>
        <v>68</v>
      </c>
      <c r="B76">
        <f t="shared" si="10"/>
        <v>135</v>
      </c>
      <c r="D76" s="12">
        <f t="shared" si="42"/>
        <v>32.000020000000006</v>
      </c>
      <c r="E76" s="12">
        <f t="shared" si="43"/>
        <v>0</v>
      </c>
      <c r="F76">
        <f t="shared" si="44"/>
        <v>1</v>
      </c>
      <c r="G76">
        <f t="shared" si="45"/>
        <v>0</v>
      </c>
      <c r="H76" s="22" t="str">
        <f t="shared" si="46"/>
        <v/>
      </c>
      <c r="I76" s="22" t="s">
        <v>5</v>
      </c>
      <c r="J76" s="20"/>
      <c r="K76" s="7"/>
      <c r="L76" s="7"/>
      <c r="M76" s="27"/>
      <c r="P76" s="17" t="str">
        <f>IF(K76="","",IF(VLOOKUP(D76,'Ihr Kontenplan'!$A$9:$AA$278,27)&lt;&gt;"",VLOOKUP(D76,'Ihr Kontenplan'!$A$9:$AA$278,27),IF(AND(K77&lt;&gt;"",K76&gt;=K77),IF(OR(K76&lt;1000,K76&gt;9999),"bitte vierstellige Kontonummer eingeben",""),"")))</f>
        <v/>
      </c>
    </row>
    <row r="77" spans="1:23" x14ac:dyDescent="0.2">
      <c r="A77">
        <f t="shared" si="9"/>
        <v>69</v>
      </c>
      <c r="B77">
        <f t="shared" si="10"/>
        <v>137</v>
      </c>
      <c r="D77" s="12">
        <f t="shared" si="42"/>
        <v>32.00003000000001</v>
      </c>
      <c r="E77" s="12">
        <f t="shared" si="43"/>
        <v>0</v>
      </c>
      <c r="F77">
        <f t="shared" si="44"/>
        <v>1</v>
      </c>
      <c r="G77">
        <f t="shared" si="45"/>
        <v>0</v>
      </c>
      <c r="H77" s="22" t="str">
        <f t="shared" si="46"/>
        <v/>
      </c>
      <c r="I77" s="22" t="s">
        <v>5</v>
      </c>
      <c r="J77" s="20"/>
      <c r="K77" s="7"/>
      <c r="L77" s="7"/>
      <c r="M77" s="27"/>
      <c r="P77" s="17" t="str">
        <f>IF(K77="","",IF(VLOOKUP(D77,'Ihr Kontenplan'!$A$9:$AA$278,27)&lt;&gt;"",VLOOKUP(D77,'Ihr Kontenplan'!$A$9:$AA$278,27),IF(AND(K78&lt;&gt;"",K77&gt;=K78),IF(OR(K77&lt;1000,K77&gt;9999),"bitte vierstellige Kontonummer eingeben",""),"")))</f>
        <v/>
      </c>
    </row>
    <row r="78" spans="1:23" x14ac:dyDescent="0.2">
      <c r="A78">
        <f t="shared" si="9"/>
        <v>70</v>
      </c>
      <c r="B78">
        <f t="shared" si="10"/>
        <v>139</v>
      </c>
      <c r="D78" s="12">
        <f t="shared" si="42"/>
        <v>32.000040000000013</v>
      </c>
      <c r="E78" s="12">
        <f t="shared" si="43"/>
        <v>0</v>
      </c>
      <c r="F78">
        <f t="shared" si="44"/>
        <v>1</v>
      </c>
      <c r="G78">
        <f t="shared" si="45"/>
        <v>0</v>
      </c>
      <c r="H78" s="22" t="str">
        <f t="shared" si="46"/>
        <v/>
      </c>
      <c r="I78" s="22" t="s">
        <v>5</v>
      </c>
      <c r="J78" s="20"/>
      <c r="K78" s="7"/>
      <c r="L78" s="7"/>
      <c r="M78" s="27"/>
      <c r="O78" t="str">
        <f t="shared" si="8"/>
        <v>Aktivkonto</v>
      </c>
      <c r="P78" s="17" t="str">
        <f>IF(K78="","",IF(VLOOKUP(D78,'Ihr Kontenplan'!$A$9:$AA$278,27)&lt;&gt;"",VLOOKUP(D78,'Ihr Kontenplan'!$A$9:$AA$278,27),IF(AND(K79&lt;&gt;"",K78&gt;=K79),IF(OR(K78&lt;1000,K78&gt;9999),"bitte vierstellige Kontonummer eingeben",""),"")))</f>
        <v/>
      </c>
      <c r="Q78">
        <f t="shared" si="0"/>
        <v>0</v>
      </c>
      <c r="R78">
        <f>IF(OR(AND(J78&lt;&gt;"",I79="",I80=$I$3),AND(J78&lt;&gt;"",I79=$I$3)),R72+1,R72)</f>
        <v>7</v>
      </c>
      <c r="S78">
        <f>IF(OR(AND(J78&lt;&gt;"",I79="",I80=$I$4),AND(J78&lt;&gt;"",I79=$I$4)),S72+1,S72)</f>
        <v>0</v>
      </c>
      <c r="T78">
        <f>IF(OR(AND(J78&lt;&gt;"",I79="",I80=$I$5),AND(J78&lt;&gt;"",I79=$I$5)),T72+1,T72)</f>
        <v>0</v>
      </c>
      <c r="U78">
        <f>IF(OR(AND(J78&lt;&gt;"",I79="",I80=$I$6),AND(J78&lt;&gt;"",I79=$I$6)),U72+1,U72)</f>
        <v>0</v>
      </c>
      <c r="W78">
        <f>IF(K78="",W72+0.0001,K78)</f>
        <v>1800.0001999999999</v>
      </c>
    </row>
    <row r="79" spans="1:23" x14ac:dyDescent="0.2">
      <c r="A79">
        <f t="shared" si="9"/>
        <v>71</v>
      </c>
      <c r="B79">
        <f t="shared" si="10"/>
        <v>141</v>
      </c>
      <c r="D79" s="12">
        <f t="shared" si="19"/>
        <v>32.000050000000016</v>
      </c>
      <c r="E79" s="12">
        <f>IF(AND(F79=0,J79&lt;&gt;""),IF(COUNTIF(G80:G97,1),1,0),0)</f>
        <v>0</v>
      </c>
      <c r="F79">
        <f t="shared" si="20"/>
        <v>1</v>
      </c>
      <c r="G79">
        <f t="shared" si="21"/>
        <v>0</v>
      </c>
      <c r="H79" s="22" t="str">
        <f t="shared" si="12"/>
        <v/>
      </c>
      <c r="I79" s="22" t="s">
        <v>5</v>
      </c>
      <c r="J79" s="20"/>
      <c r="K79" s="7"/>
      <c r="L79" s="7"/>
      <c r="M79" s="27"/>
      <c r="O79" t="str">
        <f t="shared" si="8"/>
        <v>Aktivkonto</v>
      </c>
      <c r="P79" s="17" t="str">
        <f>IF(K79="","",IF(VLOOKUP(D79,'Ihr Kontenplan'!$A$9:$AA$278,27)&lt;&gt;"",VLOOKUP(D79,'Ihr Kontenplan'!$A$9:$AA$278,27),IF(AND(K80&lt;&gt;"",K79&gt;=K80),IF(OR(K79&lt;1000,K79&gt;9999),"bitte vierstellige Kontonummer eingeben",""),"")))</f>
        <v/>
      </c>
      <c r="Q79">
        <f t="shared" si="0"/>
        <v>0</v>
      </c>
      <c r="R79">
        <f t="shared" ref="R79:R85" si="47">IF(OR(AND(J79&lt;&gt;"",I80="",I81=$I$3),AND(J79&lt;&gt;"",I80=$I$3)),R78+1,R78)</f>
        <v>7</v>
      </c>
      <c r="S79">
        <f t="shared" ref="S79:S85" si="48">IF(OR(AND(J79&lt;&gt;"",I80="",I81=$I$4),AND(J79&lt;&gt;"",I80=$I$4)),S78+1,S78)</f>
        <v>0</v>
      </c>
      <c r="T79">
        <f t="shared" ref="T79:T85" si="49">IF(OR(AND(J79&lt;&gt;"",I80="",I81=$I$5),AND(J79&lt;&gt;"",I80=$I$5)),T78+1,T78)</f>
        <v>0</v>
      </c>
      <c r="U79">
        <f t="shared" ref="U79:U85" si="50">IF(OR(AND(J79&lt;&gt;"",I80="",I81=$I$6),AND(J79&lt;&gt;"",I80=$I$6)),U78+1,U78)</f>
        <v>0</v>
      </c>
      <c r="W79">
        <f t="shared" si="5"/>
        <v>1800.0002999999999</v>
      </c>
    </row>
    <row r="80" spans="1:23" x14ac:dyDescent="0.2">
      <c r="A80">
        <f t="shared" si="9"/>
        <v>72</v>
      </c>
      <c r="B80">
        <f t="shared" si="10"/>
        <v>143</v>
      </c>
      <c r="D80" s="12">
        <f t="shared" si="19"/>
        <v>32.000060000000019</v>
      </c>
      <c r="E80" s="12">
        <f>IF(AND(F80=0,J80&lt;&gt;""),IF(COUNTIF(G81:G98,1),1,0),0)</f>
        <v>0</v>
      </c>
      <c r="F80">
        <f t="shared" si="20"/>
        <v>1</v>
      </c>
      <c r="G80">
        <f t="shared" si="21"/>
        <v>0</v>
      </c>
      <c r="H80" s="22" t="str">
        <f t="shared" si="12"/>
        <v/>
      </c>
      <c r="I80" s="22" t="s">
        <v>5</v>
      </c>
      <c r="J80" s="20"/>
      <c r="K80" s="7"/>
      <c r="L80" s="7"/>
      <c r="M80" s="27"/>
      <c r="O80" t="str">
        <f t="shared" si="8"/>
        <v>Aktivkonto</v>
      </c>
      <c r="P80" s="17" t="str">
        <f>IF(K80="","",IF(VLOOKUP(D80,'Ihr Kontenplan'!$A$9:$AA$278,27)&lt;&gt;"",VLOOKUP(D80,'Ihr Kontenplan'!$A$9:$AA$278,27),IF(AND(K81&lt;&gt;"",K80&gt;=K81),IF(OR(K80&lt;1000,K80&gt;9999),"bitte vierstellige Kontonummer eingeben",""),"")))</f>
        <v/>
      </c>
      <c r="Q80">
        <f t="shared" si="0"/>
        <v>0</v>
      </c>
      <c r="R80">
        <f t="shared" si="47"/>
        <v>7</v>
      </c>
      <c r="S80">
        <f t="shared" si="48"/>
        <v>0</v>
      </c>
      <c r="T80">
        <f t="shared" si="49"/>
        <v>0</v>
      </c>
      <c r="U80">
        <f t="shared" si="50"/>
        <v>0</v>
      </c>
      <c r="W80">
        <f t="shared" si="5"/>
        <v>1800.0003999999999</v>
      </c>
    </row>
    <row r="81" spans="1:23" x14ac:dyDescent="0.2">
      <c r="A81">
        <f t="shared" si="9"/>
        <v>73</v>
      </c>
      <c r="B81">
        <f t="shared" si="10"/>
        <v>145</v>
      </c>
      <c r="D81" s="12">
        <f t="shared" si="19"/>
        <v>33</v>
      </c>
      <c r="E81" s="12">
        <f>IF(AND(F81=0,J81&lt;&gt;""),IF(COUNTIF(G83:G99,1),1,0),0)</f>
        <v>1</v>
      </c>
      <c r="F81">
        <f t="shared" si="20"/>
        <v>0</v>
      </c>
      <c r="G81">
        <f t="shared" si="21"/>
        <v>0</v>
      </c>
      <c r="H81" s="22" t="str">
        <f t="shared" si="12"/>
        <v/>
      </c>
      <c r="I81" s="22"/>
      <c r="J81" s="6" t="s">
        <v>20</v>
      </c>
      <c r="K81" s="20"/>
      <c r="L81" s="20"/>
      <c r="M81" s="27"/>
      <c r="O81">
        <f t="shared" si="8"/>
        <v>0</v>
      </c>
      <c r="P81" s="17" t="str">
        <f>IF(K81="","",IF(VLOOKUP(D81,'Ihr Kontenplan'!$A$9:$AA$278,27)&lt;&gt;"",VLOOKUP(D81,'Ihr Kontenplan'!$A$9:$AA$278,27),IF(AND(K82&lt;&gt;"",K81&gt;=K82),IF(OR(K81&lt;1000,K81&gt;9999),"bitte vierstellige Kontonummer eingeben",""),"")))</f>
        <v/>
      </c>
      <c r="Q81">
        <f t="shared" si="0"/>
        <v>0</v>
      </c>
      <c r="R81">
        <f t="shared" si="47"/>
        <v>7</v>
      </c>
      <c r="S81">
        <f t="shared" si="48"/>
        <v>1</v>
      </c>
      <c r="T81">
        <f t="shared" si="49"/>
        <v>0</v>
      </c>
      <c r="U81">
        <f t="shared" si="50"/>
        <v>0</v>
      </c>
      <c r="W81">
        <f t="shared" si="5"/>
        <v>1800.0004999999999</v>
      </c>
    </row>
    <row r="82" spans="1:23" x14ac:dyDescent="0.2">
      <c r="A82">
        <f t="shared" si="9"/>
        <v>74</v>
      </c>
      <c r="B82">
        <f t="shared" si="10"/>
        <v>147</v>
      </c>
      <c r="D82" s="12">
        <f t="shared" si="19"/>
        <v>34</v>
      </c>
      <c r="E82" s="12">
        <f>IF(AND(F82=0,J82&lt;&gt;""),IF(COUNTIF(G83:G99,1),1,0),0)</f>
        <v>1</v>
      </c>
      <c r="F82">
        <f t="shared" si="20"/>
        <v>0</v>
      </c>
      <c r="G82">
        <f t="shared" si="21"/>
        <v>0</v>
      </c>
      <c r="H82" s="22" t="str">
        <f t="shared" si="12"/>
        <v/>
      </c>
      <c r="I82" s="22"/>
      <c r="J82" s="6" t="s">
        <v>97</v>
      </c>
      <c r="K82" s="20"/>
      <c r="L82" s="20"/>
      <c r="M82" s="27"/>
      <c r="O82">
        <f t="shared" si="8"/>
        <v>0</v>
      </c>
      <c r="P82" s="17" t="str">
        <f>IF(K82="","",IF(VLOOKUP(D82,'Ihr Kontenplan'!$A$9:$AA$278,27)&lt;&gt;"",VLOOKUP(D82,'Ihr Kontenplan'!$A$9:$AA$278,27),IF(AND(K83&lt;&gt;"",K82&gt;=K83),IF(OR(K82&lt;1000,K82&gt;9999),"bitte vierstellige Kontonummer eingeben",""),"")))</f>
        <v/>
      </c>
      <c r="Q82">
        <f t="shared" si="0"/>
        <v>0</v>
      </c>
      <c r="R82">
        <f t="shared" si="47"/>
        <v>7</v>
      </c>
      <c r="S82">
        <f t="shared" si="48"/>
        <v>2</v>
      </c>
      <c r="T82">
        <f t="shared" si="49"/>
        <v>0</v>
      </c>
      <c r="U82">
        <f t="shared" si="50"/>
        <v>0</v>
      </c>
      <c r="W82">
        <f t="shared" si="5"/>
        <v>1800.0005999999998</v>
      </c>
    </row>
    <row r="83" spans="1:23" x14ac:dyDescent="0.2">
      <c r="A83">
        <f t="shared" si="9"/>
        <v>75</v>
      </c>
      <c r="B83">
        <f t="shared" si="10"/>
        <v>149</v>
      </c>
      <c r="D83" s="12">
        <f t="shared" si="19"/>
        <v>35</v>
      </c>
      <c r="E83" s="12">
        <f>IF(AND(F83=0,J83&lt;&gt;""),IF(COUNTIF(G84:G101,1),1,0),0)</f>
        <v>0</v>
      </c>
      <c r="F83">
        <f t="shared" si="20"/>
        <v>1</v>
      </c>
      <c r="G83">
        <f t="shared" si="21"/>
        <v>1</v>
      </c>
      <c r="H83" s="22" t="str">
        <f t="shared" si="12"/>
        <v>x</v>
      </c>
      <c r="I83" s="22" t="s">
        <v>6</v>
      </c>
      <c r="J83" s="20"/>
      <c r="K83" s="7">
        <v>2000</v>
      </c>
      <c r="L83" s="7" t="s">
        <v>80</v>
      </c>
      <c r="M83" s="27"/>
      <c r="N83" s="51" t="s">
        <v>125</v>
      </c>
      <c r="O83" t="str">
        <f t="shared" si="8"/>
        <v>Passivkonto</v>
      </c>
      <c r="P83" s="17" t="str">
        <f>IF(K83="","",IF(VLOOKUP(D83,'Ihr Kontenplan'!$A$9:$AA$278,27)&lt;&gt;"",VLOOKUP(D83,'Ihr Kontenplan'!$A$9:$AA$278,27),IF(AND(K84&lt;&gt;"",K83&gt;=K84),IF(OR(K83&lt;1000,K83&gt;9999),"bitte vierstellige Kontonummer eingeben",""),"")))</f>
        <v/>
      </c>
      <c r="Q83">
        <f t="shared" si="0"/>
        <v>2000</v>
      </c>
      <c r="R83">
        <f t="shared" si="47"/>
        <v>7</v>
      </c>
      <c r="S83">
        <f t="shared" si="48"/>
        <v>2</v>
      </c>
      <c r="T83">
        <f t="shared" si="49"/>
        <v>0</v>
      </c>
      <c r="U83">
        <f t="shared" si="50"/>
        <v>0</v>
      </c>
      <c r="W83">
        <f t="shared" si="5"/>
        <v>2000</v>
      </c>
    </row>
    <row r="84" spans="1:23" x14ac:dyDescent="0.2">
      <c r="A84">
        <f t="shared" si="9"/>
        <v>76</v>
      </c>
      <c r="B84">
        <f t="shared" si="10"/>
        <v>151</v>
      </c>
      <c r="D84" s="12">
        <f t="shared" si="19"/>
        <v>36</v>
      </c>
      <c r="E84" s="12">
        <f>IF(AND(F84=0,J84&lt;&gt;""),IF(COUNTIF(G85:G102,1),1,0),0)</f>
        <v>0</v>
      </c>
      <c r="F84">
        <f t="shared" si="20"/>
        <v>1</v>
      </c>
      <c r="G84">
        <f t="shared" si="21"/>
        <v>1</v>
      </c>
      <c r="H84" s="22" t="str">
        <f t="shared" si="12"/>
        <v>x</v>
      </c>
      <c r="I84" s="22" t="s">
        <v>6</v>
      </c>
      <c r="J84" s="20"/>
      <c r="K84" s="7">
        <v>2010</v>
      </c>
      <c r="L84" s="7" t="s">
        <v>81</v>
      </c>
      <c r="M84" s="27"/>
      <c r="N84" s="50"/>
      <c r="O84" t="str">
        <f t="shared" si="8"/>
        <v>Passivkonto</v>
      </c>
      <c r="P84" s="17" t="str">
        <f>IF(K84="","",IF(VLOOKUP(D84,'Ihr Kontenplan'!$A$9:$AA$278,27)&lt;&gt;"",VLOOKUP(D84,'Ihr Kontenplan'!$A$9:$AA$278,27),IF(AND(K85&lt;&gt;"",K84&gt;=K85),IF(OR(K84&lt;1000,K84&gt;9999),"bitte vierstellige Kontonummer eingeben",""),"")))</f>
        <v/>
      </c>
      <c r="Q84">
        <f t="shared" si="0"/>
        <v>2010</v>
      </c>
      <c r="R84">
        <f t="shared" si="47"/>
        <v>7</v>
      </c>
      <c r="S84">
        <f t="shared" si="48"/>
        <v>2</v>
      </c>
      <c r="T84">
        <f t="shared" si="49"/>
        <v>0</v>
      </c>
      <c r="U84">
        <f t="shared" si="50"/>
        <v>0</v>
      </c>
      <c r="W84">
        <f t="shared" si="5"/>
        <v>2010</v>
      </c>
    </row>
    <row r="85" spans="1:23" x14ac:dyDescent="0.2">
      <c r="A85">
        <f t="shared" si="9"/>
        <v>77</v>
      </c>
      <c r="B85">
        <f t="shared" si="10"/>
        <v>153</v>
      </c>
      <c r="D85" s="12">
        <f t="shared" si="19"/>
        <v>37</v>
      </c>
      <c r="E85" s="12">
        <f>IF(AND(F85=0,J85&lt;&gt;""),IF(COUNTIF(G86:G103,1),1,0),0)</f>
        <v>0</v>
      </c>
      <c r="F85">
        <f t="shared" si="20"/>
        <v>1</v>
      </c>
      <c r="G85">
        <f t="shared" si="21"/>
        <v>1</v>
      </c>
      <c r="H85" s="22" t="str">
        <f t="shared" si="12"/>
        <v>x</v>
      </c>
      <c r="I85" s="23" t="s">
        <v>6</v>
      </c>
      <c r="J85" s="20"/>
      <c r="K85" s="7">
        <v>2020</v>
      </c>
      <c r="L85" s="7" t="s">
        <v>82</v>
      </c>
      <c r="M85" s="27"/>
      <c r="N85" s="50"/>
      <c r="O85" t="str">
        <f t="shared" si="8"/>
        <v>Passivkonto</v>
      </c>
      <c r="P85" s="17" t="str">
        <f>IF(K85="","",IF(VLOOKUP(D85,'Ihr Kontenplan'!$A$9:$AA$278,27)&lt;&gt;"",VLOOKUP(D85,'Ihr Kontenplan'!$A$9:$AA$278,27),IF(AND(K86&lt;&gt;"",K85&gt;=K86),IF(OR(K85&lt;1000,K85&gt;9999),"bitte vierstellige Kontonummer eingeben",""),"")))</f>
        <v/>
      </c>
      <c r="Q85">
        <f t="shared" si="0"/>
        <v>2020</v>
      </c>
      <c r="R85">
        <f t="shared" si="47"/>
        <v>7</v>
      </c>
      <c r="S85">
        <f t="shared" si="48"/>
        <v>2</v>
      </c>
      <c r="T85">
        <f t="shared" si="49"/>
        <v>0</v>
      </c>
      <c r="U85">
        <f t="shared" si="50"/>
        <v>0</v>
      </c>
      <c r="W85">
        <f t="shared" si="5"/>
        <v>2020</v>
      </c>
    </row>
    <row r="86" spans="1:23" x14ac:dyDescent="0.2">
      <c r="A86">
        <f t="shared" si="9"/>
        <v>78</v>
      </c>
      <c r="B86">
        <f t="shared" si="10"/>
        <v>155</v>
      </c>
      <c r="D86" s="12">
        <f t="shared" si="19"/>
        <v>37.000010000000003</v>
      </c>
      <c r="E86" s="12">
        <f>IF(AND(F86=0,J86&lt;&gt;""),IF(COUNTIF(G87:G104,1),1,0),0)</f>
        <v>0</v>
      </c>
      <c r="F86">
        <f t="shared" si="20"/>
        <v>1</v>
      </c>
      <c r="G86">
        <f t="shared" si="21"/>
        <v>0</v>
      </c>
      <c r="H86" s="22" t="str">
        <f t="shared" si="12"/>
        <v/>
      </c>
      <c r="I86" s="23" t="s">
        <v>6</v>
      </c>
      <c r="J86" s="20"/>
      <c r="K86" s="7"/>
      <c r="L86" s="7"/>
      <c r="M86" s="27"/>
      <c r="N86" s="12"/>
      <c r="O86" t="str">
        <f t="shared" si="8"/>
        <v>Passivkonto</v>
      </c>
      <c r="P86" s="17" t="str">
        <f>IF(K86="","",IF(VLOOKUP(D86,'Ihr Kontenplan'!$A$9:$AA$278,27)&lt;&gt;"",VLOOKUP(D86,'Ihr Kontenplan'!$A$9:$AA$278,27),IF(AND(K87&lt;&gt;"",K86&gt;=K87),IF(OR(K86&lt;1000,K86&gt;9999),"bitte vierstellige Kontonummer eingeben",""),"")))</f>
        <v/>
      </c>
      <c r="Q86">
        <f t="shared" si="0"/>
        <v>0</v>
      </c>
      <c r="R86">
        <f>IF(OR(AND(J86&lt;&gt;"",I87="",I97=$I$3),AND(J86&lt;&gt;"",I87=$I$3)),R85+1,R85)</f>
        <v>7</v>
      </c>
      <c r="S86">
        <f>IF(OR(AND(J86&lt;&gt;"",I87="",I97=$I$4),AND(J86&lt;&gt;"",I87=$I$4)),S85+1,S85)</f>
        <v>2</v>
      </c>
      <c r="T86">
        <f>IF(OR(AND(J86&lt;&gt;"",I87="",I97=$I$5),AND(J86&lt;&gt;"",I87=$I$5)),T85+1,T85)</f>
        <v>0</v>
      </c>
      <c r="U86">
        <f>IF(OR(AND(J86&lt;&gt;"",I87="",I97=$I$6),AND(J86&lt;&gt;"",I87=$I$6)),U85+1,U85)</f>
        <v>0</v>
      </c>
      <c r="W86">
        <f t="shared" si="5"/>
        <v>2020.0001</v>
      </c>
    </row>
    <row r="87" spans="1:23" x14ac:dyDescent="0.2">
      <c r="A87">
        <f t="shared" si="9"/>
        <v>79</v>
      </c>
      <c r="B87">
        <f t="shared" si="10"/>
        <v>157</v>
      </c>
      <c r="D87" s="12">
        <f t="shared" si="19"/>
        <v>37.000020000000006</v>
      </c>
      <c r="E87" s="12">
        <f>IF(AND(F87=0,J87&lt;&gt;""),IF(COUNTIF(G97:G105,1),1,0),0)</f>
        <v>0</v>
      </c>
      <c r="F87">
        <f t="shared" si="20"/>
        <v>1</v>
      </c>
      <c r="G87">
        <f t="shared" si="21"/>
        <v>0</v>
      </c>
      <c r="H87" s="22" t="str">
        <f t="shared" si="12"/>
        <v/>
      </c>
      <c r="I87" s="23" t="s">
        <v>6</v>
      </c>
      <c r="J87" s="20"/>
      <c r="K87" s="7"/>
      <c r="L87" s="7"/>
      <c r="M87" s="27"/>
      <c r="N87" s="12"/>
      <c r="O87" t="str">
        <f t="shared" si="8"/>
        <v>Passivkonto</v>
      </c>
      <c r="P87" s="17" t="str">
        <f>IF(K87="","",IF(VLOOKUP(D87,'Ihr Kontenplan'!$A$9:$AA$278,27)&lt;&gt;"",VLOOKUP(D87,'Ihr Kontenplan'!$A$9:$AA$278,27),IF(AND(K88&lt;&gt;"",K87&gt;=K88),IF(OR(K87&lt;1000,K87&gt;9999),"bitte vierstellige Kontonummer eingeben",""),"")))</f>
        <v/>
      </c>
      <c r="Q87">
        <f t="shared" si="0"/>
        <v>0</v>
      </c>
      <c r="R87">
        <f>IF(OR(AND(J87&lt;&gt;"",I97="",I98=$I$3),AND(J87&lt;&gt;"",I97=$I$3)),R86+1,R86)</f>
        <v>7</v>
      </c>
      <c r="S87">
        <f>IF(OR(AND(J87&lt;&gt;"",I97="",I98=$I$4),AND(J87&lt;&gt;"",I97=$I$4)),S86+1,S86)</f>
        <v>2</v>
      </c>
      <c r="T87">
        <f>IF(OR(AND(J87&lt;&gt;"",I97="",I98=$I$5),AND(J87&lt;&gt;"",I97=$I$5)),T86+1,T86)</f>
        <v>0</v>
      </c>
      <c r="U87">
        <f>IF(OR(AND(J87&lt;&gt;"",I97="",I98=$I$6),AND(J87&lt;&gt;"",I97=$I$6)),U86+1,U86)</f>
        <v>0</v>
      </c>
      <c r="W87">
        <f t="shared" si="5"/>
        <v>2020.0001999999999</v>
      </c>
    </row>
    <row r="88" spans="1:23" x14ac:dyDescent="0.2">
      <c r="A88">
        <f t="shared" si="9"/>
        <v>80</v>
      </c>
      <c r="B88">
        <f t="shared" si="10"/>
        <v>159</v>
      </c>
      <c r="D88" s="12">
        <f t="shared" ref="D88:D97" si="51">IF(OR(E88=1,G88=1),ROUND(D87+1,0),D87+0.00001)</f>
        <v>38</v>
      </c>
      <c r="E88" s="12">
        <f t="shared" ref="E88:E97" si="52">IF(AND(F88=0,J88&lt;&gt;""),IF(COUNTIF(G98:G106,1),1,0),0)</f>
        <v>0</v>
      </c>
      <c r="F88">
        <f t="shared" ref="F88:F97" si="53">IF(J88&lt;&gt;"",0,1)</f>
        <v>1</v>
      </c>
      <c r="G88">
        <f t="shared" ref="G88:G97" si="54">IF(AND(H88&lt;&gt;"",OR(K88&lt;&gt;"",L88&lt;&gt;"")),1,0)</f>
        <v>1</v>
      </c>
      <c r="H88" s="22" t="str">
        <f t="shared" ref="H88:H97" si="55">IF(AND(K88&lt;&gt;"",L88&lt;&gt;""),"x","")</f>
        <v>x</v>
      </c>
      <c r="I88" s="23" t="s">
        <v>6</v>
      </c>
      <c r="J88" s="20"/>
      <c r="K88" s="7">
        <v>2100</v>
      </c>
      <c r="L88" s="7" t="s">
        <v>36</v>
      </c>
      <c r="M88" s="27"/>
      <c r="N88" s="12" t="s">
        <v>126</v>
      </c>
      <c r="P88" s="17" t="str">
        <f>IF(K88="","",IF(VLOOKUP(D88,'Ihr Kontenplan'!$A$9:$AA$278,27)&lt;&gt;"",VLOOKUP(D88,'Ihr Kontenplan'!$A$9:$AA$278,27),IF(AND(K89&lt;&gt;"",K88&gt;=K89),IF(OR(K88&lt;1000,K88&gt;9999),"bitte vierstellige Kontonummer eingeben",""),"")))</f>
        <v/>
      </c>
    </row>
    <row r="89" spans="1:23" x14ac:dyDescent="0.2">
      <c r="A89">
        <f t="shared" si="9"/>
        <v>81</v>
      </c>
      <c r="B89">
        <f t="shared" si="10"/>
        <v>161</v>
      </c>
      <c r="D89" s="12">
        <f t="shared" si="51"/>
        <v>38.000010000000003</v>
      </c>
      <c r="E89" s="12">
        <f t="shared" si="52"/>
        <v>0</v>
      </c>
      <c r="F89">
        <f t="shared" si="53"/>
        <v>1</v>
      </c>
      <c r="G89">
        <f t="shared" si="54"/>
        <v>0</v>
      </c>
      <c r="H89" s="22" t="str">
        <f t="shared" si="55"/>
        <v/>
      </c>
      <c r="I89" s="23" t="s">
        <v>6</v>
      </c>
      <c r="J89" s="20"/>
      <c r="K89" s="7"/>
      <c r="L89" s="7"/>
      <c r="M89" s="27"/>
      <c r="N89" s="12"/>
      <c r="P89" s="17" t="str">
        <f>IF(K89="","",IF(VLOOKUP(D89,'Ihr Kontenplan'!$A$9:$AA$278,27)&lt;&gt;"",VLOOKUP(D89,'Ihr Kontenplan'!$A$9:$AA$278,27),IF(AND(K90&lt;&gt;"",K89&gt;=K90),IF(OR(K89&lt;1000,K89&gt;9999),"bitte vierstellige Kontonummer eingeben",""),"")))</f>
        <v/>
      </c>
    </row>
    <row r="90" spans="1:23" x14ac:dyDescent="0.2">
      <c r="A90">
        <f t="shared" si="9"/>
        <v>82</v>
      </c>
      <c r="B90">
        <f t="shared" si="10"/>
        <v>163</v>
      </c>
      <c r="D90" s="12">
        <f t="shared" si="51"/>
        <v>38.000020000000006</v>
      </c>
      <c r="E90" s="12">
        <f t="shared" si="52"/>
        <v>0</v>
      </c>
      <c r="F90">
        <f t="shared" si="53"/>
        <v>1</v>
      </c>
      <c r="G90">
        <f t="shared" si="54"/>
        <v>0</v>
      </c>
      <c r="H90" s="22" t="str">
        <f t="shared" si="55"/>
        <v/>
      </c>
      <c r="I90" s="23" t="s">
        <v>6</v>
      </c>
      <c r="J90" s="20"/>
      <c r="K90" s="7"/>
      <c r="L90" s="7"/>
      <c r="M90" s="27"/>
      <c r="P90" s="17" t="str">
        <f>IF(K90="","",IF(VLOOKUP(D90,'Ihr Kontenplan'!$A$9:$AA$278,27)&lt;&gt;"",VLOOKUP(D90,'Ihr Kontenplan'!$A$9:$AA$278,27),IF(AND(K91&lt;&gt;"",K90&gt;=K91),IF(OR(K90&lt;1000,K90&gt;9999),"bitte vierstellige Kontonummer eingeben",""),"")))</f>
        <v/>
      </c>
    </row>
    <row r="91" spans="1:23" x14ac:dyDescent="0.2">
      <c r="A91">
        <f t="shared" si="9"/>
        <v>83</v>
      </c>
      <c r="B91">
        <f t="shared" si="10"/>
        <v>165</v>
      </c>
      <c r="D91" s="12">
        <f t="shared" si="51"/>
        <v>39</v>
      </c>
      <c r="E91" s="12">
        <f t="shared" si="52"/>
        <v>0</v>
      </c>
      <c r="F91">
        <f t="shared" si="53"/>
        <v>1</v>
      </c>
      <c r="G91">
        <f t="shared" si="54"/>
        <v>1</v>
      </c>
      <c r="H91" s="22" t="str">
        <f t="shared" si="55"/>
        <v>x</v>
      </c>
      <c r="I91" s="23" t="s">
        <v>6</v>
      </c>
      <c r="J91" s="20"/>
      <c r="K91" s="7">
        <v>2300</v>
      </c>
      <c r="L91" s="7" t="s">
        <v>21</v>
      </c>
      <c r="M91" s="27"/>
      <c r="N91" s="51" t="s">
        <v>166</v>
      </c>
      <c r="P91" s="17" t="str">
        <f>IF(K91="","",IF(VLOOKUP(D91,'Ihr Kontenplan'!$A$9:$AA$278,27)&lt;&gt;"",VLOOKUP(D91,'Ihr Kontenplan'!$A$9:$AA$278,27),IF(AND(K92&lt;&gt;"",K91&gt;=K92),IF(OR(K91&lt;1000,K91&gt;9999),"bitte vierstellige Kontonummer eingeben",""),"")))</f>
        <v/>
      </c>
    </row>
    <row r="92" spans="1:23" x14ac:dyDescent="0.2">
      <c r="A92">
        <f t="shared" si="9"/>
        <v>84</v>
      </c>
      <c r="B92">
        <f t="shared" si="10"/>
        <v>167</v>
      </c>
      <c r="D92" s="12">
        <f t="shared" si="51"/>
        <v>39.000010000000003</v>
      </c>
      <c r="E92" s="12">
        <f t="shared" si="52"/>
        <v>0</v>
      </c>
      <c r="F92">
        <f t="shared" si="53"/>
        <v>1</v>
      </c>
      <c r="G92">
        <f t="shared" si="54"/>
        <v>0</v>
      </c>
      <c r="H92" s="22" t="str">
        <f t="shared" si="55"/>
        <v/>
      </c>
      <c r="I92" s="23" t="s">
        <v>6</v>
      </c>
      <c r="J92" s="20"/>
      <c r="K92" s="7"/>
      <c r="L92" s="7"/>
      <c r="M92" s="27"/>
      <c r="N92" s="50"/>
      <c r="P92" s="17" t="str">
        <f>IF(K92="","",IF(VLOOKUP(D92,'Ihr Kontenplan'!$A$9:$AA$278,27)&lt;&gt;"",VLOOKUP(D92,'Ihr Kontenplan'!$A$9:$AA$278,27),IF(AND(K93&lt;&gt;"",K92&gt;=K93),IF(OR(K92&lt;1000,K92&gt;9999),"bitte vierstellige Kontonummer eingeben",""),"")))</f>
        <v/>
      </c>
    </row>
    <row r="93" spans="1:23" x14ac:dyDescent="0.2">
      <c r="A93">
        <f t="shared" si="9"/>
        <v>85</v>
      </c>
      <c r="B93">
        <f t="shared" si="10"/>
        <v>169</v>
      </c>
      <c r="D93" s="12">
        <f t="shared" si="51"/>
        <v>39.000020000000006</v>
      </c>
      <c r="E93" s="12">
        <f t="shared" si="52"/>
        <v>0</v>
      </c>
      <c r="F93">
        <f t="shared" si="53"/>
        <v>1</v>
      </c>
      <c r="G93">
        <f t="shared" si="54"/>
        <v>0</v>
      </c>
      <c r="H93" s="22" t="str">
        <f t="shared" si="55"/>
        <v/>
      </c>
      <c r="I93" s="23" t="s">
        <v>6</v>
      </c>
      <c r="J93" s="20"/>
      <c r="K93" s="7"/>
      <c r="L93" s="7"/>
      <c r="M93" s="27"/>
      <c r="P93" s="17" t="str">
        <f>IF(K93="","",IF(VLOOKUP(D93,'Ihr Kontenplan'!$A$9:$AA$278,27)&lt;&gt;"",VLOOKUP(D93,'Ihr Kontenplan'!$A$9:$AA$278,27),IF(AND(K94&lt;&gt;"",K93&gt;=K94),IF(OR(K93&lt;1000,K93&gt;9999),"bitte vierstellige Kontonummer eingeben",""),"")))</f>
        <v/>
      </c>
    </row>
    <row r="94" spans="1:23" x14ac:dyDescent="0.2">
      <c r="A94">
        <f t="shared" si="9"/>
        <v>86</v>
      </c>
      <c r="B94">
        <f t="shared" si="10"/>
        <v>171</v>
      </c>
      <c r="D94" s="12">
        <f t="shared" si="51"/>
        <v>39.00003000000001</v>
      </c>
      <c r="E94" s="12">
        <f t="shared" si="52"/>
        <v>0</v>
      </c>
      <c r="F94">
        <f t="shared" si="53"/>
        <v>1</v>
      </c>
      <c r="G94">
        <f t="shared" si="54"/>
        <v>0</v>
      </c>
      <c r="H94" s="22" t="str">
        <f t="shared" si="55"/>
        <v/>
      </c>
      <c r="I94" s="23" t="s">
        <v>6</v>
      </c>
      <c r="J94" s="20"/>
      <c r="K94" s="7"/>
      <c r="L94" s="7"/>
      <c r="M94" s="27"/>
      <c r="P94" s="17" t="str">
        <f>IF(K94="","",IF(VLOOKUP(D94,'Ihr Kontenplan'!$A$9:$AA$278,27)&lt;&gt;"",VLOOKUP(D94,'Ihr Kontenplan'!$A$9:$AA$278,27),IF(AND(K95&lt;&gt;"",K94&gt;=K95),IF(OR(K94&lt;1000,K94&gt;9999),"bitte vierstellige Kontonummer eingeben",""),"")))</f>
        <v/>
      </c>
    </row>
    <row r="95" spans="1:23" x14ac:dyDescent="0.2">
      <c r="A95">
        <f t="shared" si="9"/>
        <v>87</v>
      </c>
      <c r="B95">
        <f t="shared" si="10"/>
        <v>173</v>
      </c>
      <c r="D95" s="12">
        <f t="shared" si="51"/>
        <v>39.000040000000013</v>
      </c>
      <c r="E95" s="12">
        <f t="shared" si="52"/>
        <v>0</v>
      </c>
      <c r="F95">
        <f t="shared" si="53"/>
        <v>1</v>
      </c>
      <c r="G95">
        <f t="shared" si="54"/>
        <v>0</v>
      </c>
      <c r="H95" s="22" t="str">
        <f t="shared" si="55"/>
        <v/>
      </c>
      <c r="I95" s="23" t="s">
        <v>6</v>
      </c>
      <c r="J95" s="20"/>
      <c r="K95" s="7"/>
      <c r="L95" s="7"/>
      <c r="M95" s="27"/>
      <c r="P95" s="17" t="str">
        <f>IF(K95="","",IF(VLOOKUP(D95,'Ihr Kontenplan'!$A$9:$AA$278,27)&lt;&gt;"",VLOOKUP(D95,'Ihr Kontenplan'!$A$9:$AA$278,27),IF(AND(K96&lt;&gt;"",K95&gt;=K96),IF(OR(K95&lt;1000,K95&gt;9999),"bitte vierstellige Kontonummer eingeben",""),"")))</f>
        <v/>
      </c>
    </row>
    <row r="96" spans="1:23" x14ac:dyDescent="0.2">
      <c r="A96">
        <f t="shared" si="9"/>
        <v>88</v>
      </c>
      <c r="B96">
        <f t="shared" si="10"/>
        <v>175</v>
      </c>
      <c r="D96" s="12">
        <f t="shared" si="51"/>
        <v>39.000050000000016</v>
      </c>
      <c r="E96" s="12">
        <f t="shared" si="52"/>
        <v>0</v>
      </c>
      <c r="F96">
        <f t="shared" si="53"/>
        <v>1</v>
      </c>
      <c r="G96">
        <f t="shared" si="54"/>
        <v>0</v>
      </c>
      <c r="H96" s="22" t="str">
        <f t="shared" si="55"/>
        <v/>
      </c>
      <c r="I96" s="23" t="s">
        <v>6</v>
      </c>
      <c r="J96" s="20"/>
      <c r="K96" s="7"/>
      <c r="L96" s="7"/>
      <c r="M96" s="27"/>
      <c r="P96" s="17" t="str">
        <f>IF(K96="","",IF(VLOOKUP(D96,'Ihr Kontenplan'!$A$9:$AA$278,27)&lt;&gt;"",VLOOKUP(D96,'Ihr Kontenplan'!$A$9:$AA$278,27),IF(AND(K97&lt;&gt;"",K96&gt;=K97),IF(OR(K96&lt;1000,K96&gt;9999),"bitte vierstellige Kontonummer eingeben",""),"")))</f>
        <v/>
      </c>
    </row>
    <row r="97" spans="1:23" x14ac:dyDescent="0.2">
      <c r="A97">
        <f t="shared" si="9"/>
        <v>89</v>
      </c>
      <c r="B97">
        <f t="shared" si="10"/>
        <v>177</v>
      </c>
      <c r="D97" s="12">
        <f t="shared" si="51"/>
        <v>39.000060000000019</v>
      </c>
      <c r="E97" s="12">
        <f t="shared" si="52"/>
        <v>0</v>
      </c>
      <c r="F97">
        <f t="shared" si="53"/>
        <v>1</v>
      </c>
      <c r="G97">
        <f t="shared" si="54"/>
        <v>0</v>
      </c>
      <c r="H97" s="22" t="str">
        <f t="shared" si="55"/>
        <v/>
      </c>
      <c r="I97" s="23" t="s">
        <v>6</v>
      </c>
      <c r="J97" s="20"/>
      <c r="K97" s="7"/>
      <c r="L97" s="7"/>
      <c r="M97" s="27"/>
      <c r="O97" t="str">
        <f t="shared" si="8"/>
        <v>Passivkonto</v>
      </c>
      <c r="P97" s="17" t="str">
        <f>IF(K97="","",IF(VLOOKUP(D97,'Ihr Kontenplan'!$A$9:$AA$278,27)&lt;&gt;"",VLOOKUP(D97,'Ihr Kontenplan'!$A$9:$AA$278,27),IF(AND(K98&lt;&gt;"",K97&gt;=K98),IF(OR(K97&lt;1000,K97&gt;9999),"bitte vierstellige Kontonummer eingeben",""),"")))</f>
        <v/>
      </c>
      <c r="Q97">
        <f t="shared" si="0"/>
        <v>0</v>
      </c>
      <c r="R97">
        <f>IF(OR(AND(J97&lt;&gt;"",I98="",I99=$I$3),AND(J97&lt;&gt;"",I98=$I$3)),R87+1,R87)</f>
        <v>7</v>
      </c>
      <c r="S97">
        <f>IF(OR(AND(J97&lt;&gt;"",I98="",I99=$I$4),AND(J97&lt;&gt;"",I98=$I$4)),S87+1,S87)</f>
        <v>2</v>
      </c>
      <c r="T97">
        <f>IF(OR(AND(J97&lt;&gt;"",I98="",I99=$I$5),AND(J97&lt;&gt;"",I98=$I$5)),T87+1,T87)</f>
        <v>0</v>
      </c>
      <c r="U97">
        <f>IF(OR(AND(J97&lt;&gt;"",I98="",I99=$I$6),AND(J97&lt;&gt;"",I98=$I$6)),U87+1,U87)</f>
        <v>0</v>
      </c>
      <c r="W97">
        <f>IF(K97="",W87+0.0001,K97)</f>
        <v>2020.0002999999999</v>
      </c>
    </row>
    <row r="98" spans="1:23" x14ac:dyDescent="0.2">
      <c r="A98">
        <f t="shared" si="9"/>
        <v>90</v>
      </c>
      <c r="B98">
        <f t="shared" si="10"/>
        <v>179</v>
      </c>
      <c r="D98" s="12">
        <f t="shared" si="19"/>
        <v>39.000070000000022</v>
      </c>
      <c r="E98" s="12">
        <f>IF(AND(F98=0,J98&lt;&gt;""),IF(COUNTIF(G99:G113,1),1,0),0)</f>
        <v>0</v>
      </c>
      <c r="F98">
        <f t="shared" si="20"/>
        <v>1</v>
      </c>
      <c r="G98">
        <f t="shared" si="21"/>
        <v>0</v>
      </c>
      <c r="H98" s="22" t="str">
        <f t="shared" si="12"/>
        <v/>
      </c>
      <c r="I98" s="23" t="s">
        <v>6</v>
      </c>
      <c r="J98" s="20"/>
      <c r="K98" s="7"/>
      <c r="L98" s="7"/>
      <c r="M98" s="27"/>
      <c r="O98" t="str">
        <f t="shared" si="8"/>
        <v>Passivkonto</v>
      </c>
      <c r="P98" s="17" t="str">
        <f>IF(K98="","",IF(VLOOKUP(D98,'Ihr Kontenplan'!$A$9:$AA$278,27)&lt;&gt;"",VLOOKUP(D98,'Ihr Kontenplan'!$A$9:$AA$278,27),IF(AND(K99&lt;&gt;"",K98&gt;=K99),IF(OR(K98&lt;1000,K98&gt;9999),"bitte vierstellige Kontonummer eingeben",""),"")))</f>
        <v/>
      </c>
      <c r="Q98">
        <f t="shared" si="0"/>
        <v>0</v>
      </c>
      <c r="R98">
        <f t="shared" ref="R98:R103" si="56">IF(OR(AND(J98&lt;&gt;"",I99="",I100=$I$3),AND(J98&lt;&gt;"",I99=$I$3)),R97+1,R97)</f>
        <v>7</v>
      </c>
      <c r="S98">
        <f t="shared" ref="S98:S103" si="57">IF(OR(AND(J98&lt;&gt;"",I99="",I100=$I$4),AND(J98&lt;&gt;"",I99=$I$4)),S97+1,S97)</f>
        <v>2</v>
      </c>
      <c r="T98">
        <f t="shared" ref="T98:T103" si="58">IF(OR(AND(J98&lt;&gt;"",I99="",I100=$I$5),AND(J98&lt;&gt;"",I99=$I$5)),T97+1,T97)</f>
        <v>0</v>
      </c>
      <c r="U98">
        <f t="shared" ref="U98:U103" si="59">IF(OR(AND(J98&lt;&gt;"",I99="",I100=$I$6),AND(J98&lt;&gt;"",I99=$I$6)),U97+1,U97)</f>
        <v>0</v>
      </c>
      <c r="W98">
        <f t="shared" si="5"/>
        <v>2020.0003999999999</v>
      </c>
    </row>
    <row r="99" spans="1:23" x14ac:dyDescent="0.2">
      <c r="A99">
        <f t="shared" si="9"/>
        <v>91</v>
      </c>
      <c r="B99">
        <f t="shared" si="10"/>
        <v>181</v>
      </c>
      <c r="D99" s="12">
        <f t="shared" si="19"/>
        <v>39.000080000000025</v>
      </c>
      <c r="E99" s="12">
        <f>IF(AND(F99=0,J99&lt;&gt;""),IF(COUNTIF(G100:G114,1),1,0),0)</f>
        <v>0</v>
      </c>
      <c r="F99">
        <f t="shared" si="20"/>
        <v>1</v>
      </c>
      <c r="G99">
        <f t="shared" si="21"/>
        <v>0</v>
      </c>
      <c r="H99" s="22" t="str">
        <f t="shared" si="12"/>
        <v/>
      </c>
      <c r="I99" s="23" t="s">
        <v>6</v>
      </c>
      <c r="J99" s="20"/>
      <c r="K99" s="7"/>
      <c r="L99" s="7"/>
      <c r="M99" s="27"/>
      <c r="O99" t="str">
        <f t="shared" si="8"/>
        <v>Passivkonto</v>
      </c>
      <c r="P99" s="17" t="str">
        <f>IF(K99="","",IF(VLOOKUP(D99,'Ihr Kontenplan'!$A$9:$AA$278,27)&lt;&gt;"",VLOOKUP(D99,'Ihr Kontenplan'!$A$9:$AA$278,27),IF(AND(K100&lt;&gt;"",K99&gt;=K100),IF(OR(K99&lt;1000,K99&gt;9999),"bitte vierstellige Kontonummer eingeben",""),"")))</f>
        <v/>
      </c>
      <c r="Q99">
        <f t="shared" si="0"/>
        <v>0</v>
      </c>
      <c r="R99">
        <f t="shared" si="56"/>
        <v>7</v>
      </c>
      <c r="S99">
        <f t="shared" si="57"/>
        <v>2</v>
      </c>
      <c r="T99">
        <f t="shared" si="58"/>
        <v>0</v>
      </c>
      <c r="U99">
        <f t="shared" si="59"/>
        <v>0</v>
      </c>
      <c r="W99">
        <f t="shared" si="5"/>
        <v>2020.0004999999999</v>
      </c>
    </row>
    <row r="100" spans="1:23" x14ac:dyDescent="0.2">
      <c r="A100">
        <f t="shared" si="9"/>
        <v>92</v>
      </c>
      <c r="B100">
        <f t="shared" si="10"/>
        <v>183</v>
      </c>
      <c r="D100" s="12">
        <f t="shared" si="19"/>
        <v>40</v>
      </c>
      <c r="E100" s="12">
        <f>IF(AND(F100=0,J100&lt;&gt;""),IF(COUNTIF(G101:G114,1),1,0),0)</f>
        <v>1</v>
      </c>
      <c r="F100">
        <f t="shared" si="20"/>
        <v>0</v>
      </c>
      <c r="G100">
        <f t="shared" si="21"/>
        <v>0</v>
      </c>
      <c r="H100" s="22" t="str">
        <f t="shared" si="12"/>
        <v/>
      </c>
      <c r="I100" s="23"/>
      <c r="J100" s="6" t="s">
        <v>98</v>
      </c>
      <c r="K100" s="20"/>
      <c r="L100" s="20"/>
      <c r="M100" s="27"/>
      <c r="O100">
        <f t="shared" si="8"/>
        <v>0</v>
      </c>
      <c r="P100" s="17" t="str">
        <f>IF(K100="","",IF(VLOOKUP(D100,'Ihr Kontenplan'!$A$9:$AA$278,27)&lt;&gt;"",VLOOKUP(D100,'Ihr Kontenplan'!$A$9:$AA$278,27),IF(AND(K101&lt;&gt;"",K100&gt;=K101),IF(OR(K100&lt;1000,K100&gt;9999),"bitte vierstellige Kontonummer eingeben",""),"")))</f>
        <v/>
      </c>
      <c r="Q100">
        <f t="shared" si="0"/>
        <v>0</v>
      </c>
      <c r="R100">
        <f t="shared" si="56"/>
        <v>7</v>
      </c>
      <c r="S100">
        <f t="shared" si="57"/>
        <v>3</v>
      </c>
      <c r="T100">
        <f t="shared" si="58"/>
        <v>0</v>
      </c>
      <c r="U100">
        <f t="shared" si="59"/>
        <v>0</v>
      </c>
      <c r="W100">
        <f t="shared" si="5"/>
        <v>2020.0005999999998</v>
      </c>
    </row>
    <row r="101" spans="1:23" x14ac:dyDescent="0.2">
      <c r="A101">
        <f t="shared" si="9"/>
        <v>93</v>
      </c>
      <c r="B101">
        <f t="shared" si="10"/>
        <v>185</v>
      </c>
      <c r="D101" s="12">
        <f t="shared" si="19"/>
        <v>41</v>
      </c>
      <c r="E101" s="12">
        <f>IF(AND(F101=0,J101&lt;&gt;""),IF(COUNTIF(G102:G116,1),1,0),0)</f>
        <v>0</v>
      </c>
      <c r="F101">
        <f t="shared" si="20"/>
        <v>1</v>
      </c>
      <c r="G101">
        <f t="shared" si="21"/>
        <v>1</v>
      </c>
      <c r="H101" s="22" t="str">
        <f t="shared" si="12"/>
        <v>x</v>
      </c>
      <c r="I101" s="23" t="s">
        <v>6</v>
      </c>
      <c r="J101" s="20"/>
      <c r="K101" s="7">
        <v>2400</v>
      </c>
      <c r="L101" s="7" t="s">
        <v>87</v>
      </c>
      <c r="M101" s="27"/>
      <c r="O101" t="str">
        <f t="shared" si="8"/>
        <v>Passivkonto</v>
      </c>
      <c r="P101" s="17" t="str">
        <f>IF(K101="","",IF(VLOOKUP(D101,'Ihr Kontenplan'!$A$9:$AA$278,27)&lt;&gt;"",VLOOKUP(D101,'Ihr Kontenplan'!$A$9:$AA$278,27),IF(AND(K102&lt;&gt;"",K101&gt;=K102),IF(OR(K101&lt;1000,K101&gt;9999),"bitte vierstellige Kontonummer eingeben",""),"")))</f>
        <v/>
      </c>
      <c r="Q101">
        <f t="shared" si="0"/>
        <v>2400</v>
      </c>
      <c r="R101">
        <f t="shared" si="56"/>
        <v>7</v>
      </c>
      <c r="S101">
        <f t="shared" si="57"/>
        <v>3</v>
      </c>
      <c r="T101">
        <f t="shared" si="58"/>
        <v>0</v>
      </c>
      <c r="U101">
        <f t="shared" si="59"/>
        <v>0</v>
      </c>
      <c r="W101">
        <f t="shared" si="5"/>
        <v>2400</v>
      </c>
    </row>
    <row r="102" spans="1:23" x14ac:dyDescent="0.2">
      <c r="A102">
        <f t="shared" si="9"/>
        <v>94</v>
      </c>
      <c r="B102">
        <f t="shared" si="10"/>
        <v>187</v>
      </c>
      <c r="D102" s="12">
        <f t="shared" si="19"/>
        <v>41.000010000000003</v>
      </c>
      <c r="E102" s="12">
        <f>IF(AND(F102=0,J102&lt;&gt;""),IF(COUNTIF(G103:G117,1),1,0),0)</f>
        <v>0</v>
      </c>
      <c r="F102">
        <f t="shared" si="20"/>
        <v>1</v>
      </c>
      <c r="G102">
        <f t="shared" si="21"/>
        <v>0</v>
      </c>
      <c r="H102" s="22" t="str">
        <f t="shared" si="12"/>
        <v/>
      </c>
      <c r="I102" s="23" t="s">
        <v>6</v>
      </c>
      <c r="J102" s="20"/>
      <c r="K102" s="7"/>
      <c r="L102" s="7"/>
      <c r="M102" s="27"/>
      <c r="N102" s="51"/>
      <c r="O102" t="str">
        <f t="shared" si="8"/>
        <v>Passivkonto</v>
      </c>
      <c r="P102" s="17" t="str">
        <f>IF(K102="","",IF(VLOOKUP(D102,'Ihr Kontenplan'!$A$9:$AA$278,27)&lt;&gt;"",VLOOKUP(D102,'Ihr Kontenplan'!$A$9:$AA$278,27),IF(AND(K103&lt;&gt;"",K102&gt;=K103),IF(OR(K102&lt;1000,K102&gt;9999),"bitte vierstellige Kontonummer eingeben",""),"")))</f>
        <v/>
      </c>
      <c r="Q102">
        <f t="shared" si="0"/>
        <v>0</v>
      </c>
      <c r="R102">
        <f t="shared" si="56"/>
        <v>7</v>
      </c>
      <c r="S102">
        <f t="shared" si="57"/>
        <v>3</v>
      </c>
      <c r="T102">
        <f t="shared" si="58"/>
        <v>0</v>
      </c>
      <c r="U102">
        <f t="shared" si="59"/>
        <v>0</v>
      </c>
      <c r="W102">
        <f t="shared" si="5"/>
        <v>2400.0001000000002</v>
      </c>
    </row>
    <row r="103" spans="1:23" x14ac:dyDescent="0.2">
      <c r="A103">
        <f t="shared" si="9"/>
        <v>95</v>
      </c>
      <c r="B103">
        <f t="shared" si="10"/>
        <v>189</v>
      </c>
      <c r="D103" s="12">
        <f t="shared" si="19"/>
        <v>41.000020000000006</v>
      </c>
      <c r="E103" s="12">
        <f>IF(AND(F103=0,J103&lt;&gt;""),IF(COUNTIF(G104:G118,1),1,0),0)</f>
        <v>0</v>
      </c>
      <c r="F103">
        <f t="shared" si="20"/>
        <v>1</v>
      </c>
      <c r="G103">
        <f t="shared" si="21"/>
        <v>0</v>
      </c>
      <c r="H103" s="22" t="str">
        <f t="shared" si="12"/>
        <v/>
      </c>
      <c r="I103" s="23" t="s">
        <v>6</v>
      </c>
      <c r="J103" s="20"/>
      <c r="K103" s="7"/>
      <c r="L103" s="7"/>
      <c r="M103" s="27"/>
      <c r="N103" s="50"/>
      <c r="O103" t="str">
        <f t="shared" si="8"/>
        <v>Passivkonto</v>
      </c>
      <c r="P103" s="17" t="str">
        <f>IF(K103="","",IF(VLOOKUP(D103,'Ihr Kontenplan'!$A$9:$AA$278,27)&lt;&gt;"",VLOOKUP(D103,'Ihr Kontenplan'!$A$9:$AA$278,27),IF(AND(K104&lt;&gt;"",K103&gt;=K104),IF(OR(K103&lt;1000,K103&gt;9999),"bitte vierstellige Kontonummer eingeben",""),"")))</f>
        <v/>
      </c>
      <c r="Q103">
        <f t="shared" si="0"/>
        <v>0</v>
      </c>
      <c r="R103">
        <f t="shared" si="56"/>
        <v>7</v>
      </c>
      <c r="S103">
        <f t="shared" si="57"/>
        <v>3</v>
      </c>
      <c r="T103">
        <f t="shared" si="58"/>
        <v>0</v>
      </c>
      <c r="U103">
        <f t="shared" si="59"/>
        <v>0</v>
      </c>
      <c r="W103">
        <f t="shared" si="5"/>
        <v>2400.0002000000004</v>
      </c>
    </row>
    <row r="104" spans="1:23" x14ac:dyDescent="0.2">
      <c r="A104">
        <f t="shared" si="9"/>
        <v>96</v>
      </c>
      <c r="B104">
        <f t="shared" si="10"/>
        <v>191</v>
      </c>
      <c r="D104" s="12">
        <f t="shared" si="19"/>
        <v>42</v>
      </c>
      <c r="E104" s="12">
        <f>IF(AND(F104=0,J104&lt;&gt;""),IF(COUNTIF(G105:G123,1),1,0),0)</f>
        <v>0</v>
      </c>
      <c r="F104">
        <f t="shared" si="20"/>
        <v>1</v>
      </c>
      <c r="G104">
        <f t="shared" si="21"/>
        <v>1</v>
      </c>
      <c r="H104" s="22" t="str">
        <f t="shared" si="12"/>
        <v>x</v>
      </c>
      <c r="I104" s="23" t="s">
        <v>6</v>
      </c>
      <c r="J104" s="20"/>
      <c r="K104" s="7">
        <v>2500</v>
      </c>
      <c r="L104" s="7" t="s">
        <v>37</v>
      </c>
      <c r="M104" s="27"/>
      <c r="N104" s="51" t="s">
        <v>131</v>
      </c>
      <c r="O104" t="str">
        <f t="shared" si="8"/>
        <v>Passivkonto</v>
      </c>
      <c r="P104" s="17" t="str">
        <f>IF(K104="","",IF(VLOOKUP(D104,'Ihr Kontenplan'!$A$9:$AA$278,27)&lt;&gt;"",VLOOKUP(D104,'Ihr Kontenplan'!$A$9:$AA$278,27),IF(AND(K105&lt;&gt;"",K104&gt;=K105),IF(OR(K104&lt;1000,K104&gt;9999),"bitte vierstellige Kontonummer eingeben",""),"")))</f>
        <v/>
      </c>
      <c r="Q104">
        <f t="shared" si="0"/>
        <v>2500</v>
      </c>
      <c r="R104">
        <f>IF(OR(AND(J104&lt;&gt;"",I105="",I112=$I$3),AND(J104&lt;&gt;"",I105=$I$3)),R103+1,R103)</f>
        <v>7</v>
      </c>
      <c r="S104">
        <f>IF(OR(AND(J104&lt;&gt;"",I105="",I112=$I$4),AND(J104&lt;&gt;"",I105=$I$4)),S103+1,S103)</f>
        <v>3</v>
      </c>
      <c r="T104">
        <f>IF(OR(AND(J104&lt;&gt;"",I105="",I112=$I$5),AND(J104&lt;&gt;"",I105=$I$5)),T103+1,T103)</f>
        <v>0</v>
      </c>
      <c r="U104">
        <f>IF(OR(AND(J104&lt;&gt;"",I105="",I112=$I$6),AND(J104&lt;&gt;"",I105=$I$6)),U103+1,U103)</f>
        <v>0</v>
      </c>
      <c r="W104">
        <f t="shared" si="5"/>
        <v>2500</v>
      </c>
    </row>
    <row r="105" spans="1:23" x14ac:dyDescent="0.2">
      <c r="A105">
        <f t="shared" si="9"/>
        <v>97</v>
      </c>
      <c r="B105">
        <f t="shared" si="10"/>
        <v>193</v>
      </c>
      <c r="D105" s="12">
        <f t="shared" si="19"/>
        <v>43</v>
      </c>
      <c r="E105" s="12">
        <f>IF(AND(F105=0,J105&lt;&gt;""),IF(COUNTIF(G112:G124,1),1,0),0)</f>
        <v>0</v>
      </c>
      <c r="F105">
        <f t="shared" si="20"/>
        <v>1</v>
      </c>
      <c r="G105">
        <f t="shared" si="21"/>
        <v>1</v>
      </c>
      <c r="H105" s="22" t="str">
        <f t="shared" si="12"/>
        <v>x</v>
      </c>
      <c r="I105" s="23" t="s">
        <v>6</v>
      </c>
      <c r="J105" s="20"/>
      <c r="K105" s="7">
        <v>2510</v>
      </c>
      <c r="L105" s="7" t="s">
        <v>84</v>
      </c>
      <c r="M105" s="27"/>
      <c r="N105" s="50"/>
      <c r="O105" t="str">
        <f t="shared" si="8"/>
        <v>Passivkonto</v>
      </c>
      <c r="P105" s="17" t="str">
        <f>IF(K105="","",IF(VLOOKUP(D105,'Ihr Kontenplan'!$A$9:$AA$278,27)&lt;&gt;"",VLOOKUP(D105,'Ihr Kontenplan'!$A$9:$AA$278,27),IF(AND(K106&lt;&gt;"",K105&gt;=K106),IF(OR(K105&lt;1000,K105&gt;9999),"bitte vierstellige Kontonummer eingeben",""),"")))</f>
        <v/>
      </c>
      <c r="Q105">
        <f t="shared" si="0"/>
        <v>2510</v>
      </c>
      <c r="R105">
        <f>IF(OR(AND(J105&lt;&gt;"",I112="",I113=$I$3),AND(J105&lt;&gt;"",I112=$I$3)),R104+1,R104)</f>
        <v>7</v>
      </c>
      <c r="S105">
        <f>IF(OR(AND(J105&lt;&gt;"",I112="",I113=$I$4),AND(J105&lt;&gt;"",I112=$I$4)),S104+1,S104)</f>
        <v>3</v>
      </c>
      <c r="T105">
        <f>IF(OR(AND(J105&lt;&gt;"",I112="",I113=$I$5),AND(J105&lt;&gt;"",I112=$I$5)),T104+1,T104)</f>
        <v>0</v>
      </c>
      <c r="U105">
        <f>IF(OR(AND(J105&lt;&gt;"",I112="",I113=$I$6),AND(J105&lt;&gt;"",I112=$I$6)),U104+1,U104)</f>
        <v>0</v>
      </c>
      <c r="W105">
        <f t="shared" si="5"/>
        <v>2510</v>
      </c>
    </row>
    <row r="106" spans="1:23" x14ac:dyDescent="0.2">
      <c r="A106">
        <f t="shared" si="9"/>
        <v>98</v>
      </c>
      <c r="B106">
        <f t="shared" si="10"/>
        <v>195</v>
      </c>
      <c r="D106" s="12">
        <f t="shared" ref="D106:D112" si="60">IF(OR(E106=1,G106=1),ROUND(D105+1,0),D105+0.00001)</f>
        <v>43.000010000000003</v>
      </c>
      <c r="E106" s="12">
        <f t="shared" ref="E106:E112" si="61">IF(AND(F106=0,J106&lt;&gt;""),IF(COUNTIF(G113:G125,1),1,0),0)</f>
        <v>0</v>
      </c>
      <c r="F106">
        <f t="shared" ref="F106:F112" si="62">IF(J106&lt;&gt;"",0,1)</f>
        <v>1</v>
      </c>
      <c r="G106">
        <f t="shared" ref="G106:G112" si="63">IF(AND(H106&lt;&gt;"",OR(K106&lt;&gt;"",L106&lt;&gt;"")),1,0)</f>
        <v>0</v>
      </c>
      <c r="H106" s="22" t="str">
        <f t="shared" ref="H106:H112" si="64">IF(AND(K106&lt;&gt;"",L106&lt;&gt;""),"x","")</f>
        <v/>
      </c>
      <c r="I106" s="23" t="s">
        <v>6</v>
      </c>
      <c r="J106" s="20"/>
      <c r="K106" s="7"/>
      <c r="L106" s="7"/>
      <c r="M106" s="27"/>
      <c r="P106" s="17" t="str">
        <f>IF(K106="","",IF(VLOOKUP(D106,'Ihr Kontenplan'!$A$9:$AA$278,27)&lt;&gt;"",VLOOKUP(D106,'Ihr Kontenplan'!$A$9:$AA$278,27),IF(AND(K107&lt;&gt;"",K106&gt;=K107),IF(OR(K106&lt;1000,K106&gt;9999),"bitte vierstellige Kontonummer eingeben",""),"")))</f>
        <v/>
      </c>
    </row>
    <row r="107" spans="1:23" x14ac:dyDescent="0.2">
      <c r="A107">
        <f t="shared" si="9"/>
        <v>99</v>
      </c>
      <c r="B107">
        <f t="shared" si="10"/>
        <v>197</v>
      </c>
      <c r="D107" s="12">
        <f t="shared" si="60"/>
        <v>43.000020000000006</v>
      </c>
      <c r="E107" s="12">
        <f t="shared" si="61"/>
        <v>0</v>
      </c>
      <c r="F107">
        <f t="shared" si="62"/>
        <v>1</v>
      </c>
      <c r="G107">
        <f t="shared" si="63"/>
        <v>0</v>
      </c>
      <c r="H107" s="22" t="str">
        <f t="shared" si="64"/>
        <v/>
      </c>
      <c r="I107" s="23" t="s">
        <v>6</v>
      </c>
      <c r="J107" s="20"/>
      <c r="K107" s="7"/>
      <c r="L107" s="7"/>
      <c r="M107" s="27"/>
      <c r="P107" s="17" t="str">
        <f>IF(K107="","",IF(VLOOKUP(D107,'Ihr Kontenplan'!$A$9:$AA$278,27)&lt;&gt;"",VLOOKUP(D107,'Ihr Kontenplan'!$A$9:$AA$278,27),IF(AND(K108&lt;&gt;"",K107&gt;=K108),IF(OR(K107&lt;1000,K107&gt;9999),"bitte vierstellige Kontonummer eingeben",""),"")))</f>
        <v/>
      </c>
    </row>
    <row r="108" spans="1:23" x14ac:dyDescent="0.2">
      <c r="A108">
        <f t="shared" si="9"/>
        <v>100</v>
      </c>
      <c r="B108">
        <f t="shared" si="10"/>
        <v>199</v>
      </c>
      <c r="D108" s="12">
        <f t="shared" si="60"/>
        <v>44</v>
      </c>
      <c r="E108" s="12">
        <f t="shared" si="61"/>
        <v>0</v>
      </c>
      <c r="F108">
        <f t="shared" si="62"/>
        <v>1</v>
      </c>
      <c r="G108">
        <f t="shared" si="63"/>
        <v>1</v>
      </c>
      <c r="H108" s="22" t="str">
        <f t="shared" si="64"/>
        <v>x</v>
      </c>
      <c r="I108" s="23" t="s">
        <v>6</v>
      </c>
      <c r="J108" s="20"/>
      <c r="K108" s="7">
        <v>2600</v>
      </c>
      <c r="L108" s="7" t="s">
        <v>38</v>
      </c>
      <c r="M108" s="27"/>
      <c r="P108" s="17" t="str">
        <f>IF(K108="","",IF(VLOOKUP(D108,'Ihr Kontenplan'!$A$9:$AA$278,27)&lt;&gt;"",VLOOKUP(D108,'Ihr Kontenplan'!$A$9:$AA$278,27),IF(AND(K109&lt;&gt;"",K108&gt;=K109),IF(OR(K108&lt;1000,K108&gt;9999),"bitte vierstellige Kontonummer eingeben",""),"")))</f>
        <v/>
      </c>
    </row>
    <row r="109" spans="1:23" x14ac:dyDescent="0.2">
      <c r="A109">
        <f t="shared" si="9"/>
        <v>101</v>
      </c>
      <c r="B109">
        <f t="shared" si="10"/>
        <v>201</v>
      </c>
      <c r="D109" s="12">
        <f t="shared" si="60"/>
        <v>45</v>
      </c>
      <c r="E109" s="12">
        <f t="shared" si="61"/>
        <v>0</v>
      </c>
      <c r="F109">
        <f t="shared" si="62"/>
        <v>1</v>
      </c>
      <c r="G109">
        <f t="shared" si="63"/>
        <v>1</v>
      </c>
      <c r="H109" s="22" t="str">
        <f t="shared" si="64"/>
        <v>x</v>
      </c>
      <c r="I109" s="23" t="s">
        <v>6</v>
      </c>
      <c r="J109" s="20"/>
      <c r="K109" s="7">
        <v>2610</v>
      </c>
      <c r="L109" s="7" t="s">
        <v>83</v>
      </c>
      <c r="M109" s="27"/>
      <c r="P109" s="17" t="str">
        <f>IF(K109="","",IF(VLOOKUP(D109,'Ihr Kontenplan'!$A$9:$AA$278,27)&lt;&gt;"",VLOOKUP(D109,'Ihr Kontenplan'!$A$9:$AA$278,27),IF(AND(K110&lt;&gt;"",K109&gt;=K110),IF(OR(K109&lt;1000,K109&gt;9999),"bitte vierstellige Kontonummer eingeben",""),"")))</f>
        <v/>
      </c>
    </row>
    <row r="110" spans="1:23" x14ac:dyDescent="0.2">
      <c r="A110">
        <f t="shared" si="9"/>
        <v>102</v>
      </c>
      <c r="B110">
        <f t="shared" si="10"/>
        <v>203</v>
      </c>
      <c r="D110" s="12">
        <f t="shared" si="60"/>
        <v>45.000010000000003</v>
      </c>
      <c r="E110" s="12">
        <f t="shared" si="61"/>
        <v>0</v>
      </c>
      <c r="F110">
        <f t="shared" si="62"/>
        <v>1</v>
      </c>
      <c r="G110">
        <f t="shared" si="63"/>
        <v>0</v>
      </c>
      <c r="H110" s="22" t="str">
        <f t="shared" si="64"/>
        <v/>
      </c>
      <c r="I110" s="23" t="s">
        <v>6</v>
      </c>
      <c r="J110" s="20"/>
      <c r="K110" s="7"/>
      <c r="L110" s="7"/>
      <c r="M110" s="27"/>
      <c r="P110" s="17" t="str">
        <f>IF(K110="","",IF(VLOOKUP(D110,'Ihr Kontenplan'!$A$9:$AA$278,27)&lt;&gt;"",VLOOKUP(D110,'Ihr Kontenplan'!$A$9:$AA$278,27),IF(AND(K111&lt;&gt;"",K110&gt;=K111),IF(OR(K110&lt;1000,K110&gt;9999),"bitte vierstellige Kontonummer eingeben",""),"")))</f>
        <v/>
      </c>
    </row>
    <row r="111" spans="1:23" x14ac:dyDescent="0.2">
      <c r="A111">
        <f t="shared" si="9"/>
        <v>103</v>
      </c>
      <c r="B111">
        <f t="shared" si="10"/>
        <v>205</v>
      </c>
      <c r="D111" s="12">
        <f t="shared" si="60"/>
        <v>45.000020000000006</v>
      </c>
      <c r="E111" s="12">
        <f t="shared" si="61"/>
        <v>0</v>
      </c>
      <c r="F111">
        <f t="shared" si="62"/>
        <v>1</v>
      </c>
      <c r="G111">
        <f t="shared" si="63"/>
        <v>0</v>
      </c>
      <c r="H111" s="22" t="str">
        <f t="shared" si="64"/>
        <v/>
      </c>
      <c r="I111" s="23" t="s">
        <v>6</v>
      </c>
      <c r="J111" s="20"/>
      <c r="K111" s="7"/>
      <c r="L111" s="7"/>
      <c r="M111" s="27"/>
      <c r="P111" s="17" t="str">
        <f>IF(K111="","",IF(VLOOKUP(D111,'Ihr Kontenplan'!$A$9:$AA$278,27)&lt;&gt;"",VLOOKUP(D111,'Ihr Kontenplan'!$A$9:$AA$278,27),IF(AND(K112&lt;&gt;"",K111&gt;=K112),IF(OR(K111&lt;1000,K111&gt;9999),"bitte vierstellige Kontonummer eingeben",""),"")))</f>
        <v/>
      </c>
    </row>
    <row r="112" spans="1:23" x14ac:dyDescent="0.2">
      <c r="A112">
        <f t="shared" si="9"/>
        <v>104</v>
      </c>
      <c r="B112">
        <f t="shared" si="10"/>
        <v>207</v>
      </c>
      <c r="D112" s="12">
        <f t="shared" si="60"/>
        <v>45.00003000000001</v>
      </c>
      <c r="E112" s="12">
        <f t="shared" si="61"/>
        <v>0</v>
      </c>
      <c r="F112">
        <f t="shared" si="62"/>
        <v>1</v>
      </c>
      <c r="G112">
        <f t="shared" si="63"/>
        <v>0</v>
      </c>
      <c r="H112" s="22" t="str">
        <f t="shared" si="64"/>
        <v/>
      </c>
      <c r="I112" s="23" t="s">
        <v>6</v>
      </c>
      <c r="J112" s="20"/>
      <c r="K112" s="7"/>
      <c r="L112" s="7"/>
      <c r="M112" s="27"/>
      <c r="O112" t="str">
        <f t="shared" si="8"/>
        <v>Passivkonto</v>
      </c>
      <c r="P112" s="17" t="str">
        <f>IF(K112="","",IF(VLOOKUP(D112,'Ihr Kontenplan'!$A$9:$AA$278,27)&lt;&gt;"",VLOOKUP(D112,'Ihr Kontenplan'!$A$9:$AA$278,27),IF(AND(K113&lt;&gt;"",K112&gt;=K113),IF(OR(K112&lt;1000,K112&gt;9999),"bitte vierstellige Kontonummer eingeben",""),"")))</f>
        <v/>
      </c>
      <c r="Q112">
        <f t="shared" si="0"/>
        <v>0</v>
      </c>
      <c r="R112">
        <f>IF(OR(AND(J112&lt;&gt;"",I113="",I114=$I$3),AND(J112&lt;&gt;"",I113=$I$3)),R105+1,R105)</f>
        <v>7</v>
      </c>
      <c r="S112">
        <f>IF(OR(AND(J112&lt;&gt;"",I113="",I114=$I$4),AND(J112&lt;&gt;"",I113=$I$4)),S105+1,S105)</f>
        <v>3</v>
      </c>
      <c r="T112">
        <f>IF(OR(AND(J112&lt;&gt;"",I113="",I114=$I$5),AND(J112&lt;&gt;"",I113=$I$5)),T105+1,T105)</f>
        <v>0</v>
      </c>
      <c r="U112">
        <f>IF(OR(AND(J112&lt;&gt;"",I113="",I114=$I$6),AND(J112&lt;&gt;"",I113=$I$6)),U105+1,U105)</f>
        <v>0</v>
      </c>
      <c r="W112">
        <f>IF(K112="",W105+0.0001,K112)</f>
        <v>2510.0001000000002</v>
      </c>
    </row>
    <row r="113" spans="1:23" x14ac:dyDescent="0.2">
      <c r="A113">
        <f t="shared" si="9"/>
        <v>105</v>
      </c>
      <c r="B113">
        <f t="shared" si="10"/>
        <v>209</v>
      </c>
      <c r="D113" s="12">
        <f t="shared" si="19"/>
        <v>45.000040000000013</v>
      </c>
      <c r="E113" s="12">
        <f>IF(AND(F113=0,J113&lt;&gt;""),IF(COUNTIF(G114:G126,1),1,0),0)</f>
        <v>0</v>
      </c>
      <c r="F113">
        <f t="shared" si="20"/>
        <v>1</v>
      </c>
      <c r="G113">
        <f t="shared" si="21"/>
        <v>0</v>
      </c>
      <c r="H113" s="22" t="str">
        <f t="shared" si="12"/>
        <v/>
      </c>
      <c r="I113" s="23" t="s">
        <v>6</v>
      </c>
      <c r="J113" s="20"/>
      <c r="K113" s="7"/>
      <c r="L113" s="7"/>
      <c r="M113" s="27"/>
      <c r="O113" t="str">
        <f t="shared" si="8"/>
        <v>Passivkonto</v>
      </c>
      <c r="P113" s="17" t="str">
        <f>IF(K113="","",IF(VLOOKUP(D113,'Ihr Kontenplan'!$A$9:$AA$278,27)&lt;&gt;"",VLOOKUP(D113,'Ihr Kontenplan'!$A$9:$AA$278,27),IF(AND(K114&lt;&gt;"",K113&gt;=K114),IF(OR(K113&lt;1000,K113&gt;9999),"bitte vierstellige Kontonummer eingeben",""),"")))</f>
        <v/>
      </c>
      <c r="Q113">
        <f t="shared" si="0"/>
        <v>0</v>
      </c>
      <c r="R113">
        <f>IF(OR(AND(J113&lt;&gt;"",I114="",I115=$I$3),AND(J113&lt;&gt;"",I114=$I$3)),R112+1,R112)</f>
        <v>7</v>
      </c>
      <c r="S113">
        <f>IF(OR(AND(J113&lt;&gt;"",I114="",I115=$I$4),AND(J113&lt;&gt;"",I114=$I$4)),S112+1,S112)</f>
        <v>3</v>
      </c>
      <c r="T113">
        <f>IF(OR(AND(J113&lt;&gt;"",I114="",I115=$I$5),AND(J113&lt;&gt;"",I114=$I$5)),T112+1,T112)</f>
        <v>0</v>
      </c>
      <c r="U113">
        <f>IF(OR(AND(J113&lt;&gt;"",I114="",I115=$I$6),AND(J113&lt;&gt;"",I114=$I$6)),U112+1,U112)</f>
        <v>0</v>
      </c>
      <c r="W113">
        <f t="shared" si="5"/>
        <v>2510.0002000000004</v>
      </c>
    </row>
    <row r="114" spans="1:23" x14ac:dyDescent="0.2">
      <c r="A114">
        <f t="shared" si="9"/>
        <v>106</v>
      </c>
      <c r="B114">
        <f t="shared" si="10"/>
        <v>211</v>
      </c>
      <c r="D114" s="12">
        <f t="shared" si="19"/>
        <v>45.000050000000016</v>
      </c>
      <c r="E114" s="12">
        <f>IF(AND(F114=0,J114&lt;&gt;""),IF(COUNTIF(G115:G127,1),1,0),0)</f>
        <v>0</v>
      </c>
      <c r="F114">
        <f t="shared" si="20"/>
        <v>1</v>
      </c>
      <c r="G114">
        <f t="shared" si="21"/>
        <v>0</v>
      </c>
      <c r="H114" s="22" t="str">
        <f t="shared" si="12"/>
        <v/>
      </c>
      <c r="I114" s="23" t="s">
        <v>6</v>
      </c>
      <c r="J114" s="20"/>
      <c r="K114" s="7"/>
      <c r="L114" s="7"/>
      <c r="M114" s="27"/>
      <c r="O114" t="str">
        <f t="shared" si="8"/>
        <v>Passivkonto</v>
      </c>
      <c r="P114" s="17" t="str">
        <f>IF(K114="","",IF(VLOOKUP(D114,'Ihr Kontenplan'!$A$9:$AA$278,27)&lt;&gt;"",VLOOKUP(D114,'Ihr Kontenplan'!$A$9:$AA$278,27),IF(AND(K115&lt;&gt;"",K114&gt;=K115),IF(OR(K114&lt;1000,K114&gt;9999),"bitte vierstellige Kontonummer eingeben",""),"")))</f>
        <v/>
      </c>
      <c r="Q114">
        <f t="shared" ref="Q114:Q207" si="65">K114</f>
        <v>0</v>
      </c>
      <c r="R114">
        <f t="shared" ref="R114:R207" si="66">IF(OR(AND(J114&lt;&gt;"",I115="",I116=$I$3),AND(J114&lt;&gt;"",I115=$I$3)),R113+1,R113)</f>
        <v>7</v>
      </c>
      <c r="S114">
        <f t="shared" ref="S114:S207" si="67">IF(OR(AND(J114&lt;&gt;"",I115="",I116=$I$4),AND(J114&lt;&gt;"",I115=$I$4)),S113+1,S113)</f>
        <v>3</v>
      </c>
      <c r="T114">
        <f t="shared" ref="T114:T207" si="68">IF(OR(AND(J114&lt;&gt;"",I115="",I116=$I$5),AND(J114&lt;&gt;"",I115=$I$5)),T113+1,T113)</f>
        <v>0</v>
      </c>
      <c r="U114">
        <f t="shared" ref="U114:U207" si="69">IF(OR(AND(J114&lt;&gt;"",I115="",I116=$I$6),AND(J114&lt;&gt;"",I115=$I$6)),U113+1,U113)</f>
        <v>0</v>
      </c>
      <c r="W114">
        <f t="shared" ref="W114:W207" si="70">IF(K114="",W113+0.0001,K114)</f>
        <v>2510.0003000000006</v>
      </c>
    </row>
    <row r="115" spans="1:23" x14ac:dyDescent="0.2">
      <c r="A115">
        <f t="shared" si="9"/>
        <v>107</v>
      </c>
      <c r="B115">
        <f t="shared" si="10"/>
        <v>213</v>
      </c>
      <c r="D115" s="12">
        <f t="shared" si="19"/>
        <v>46</v>
      </c>
      <c r="E115" s="12">
        <f>IF(AND(F115=0,J115&lt;&gt;""),IF(COUNTIF(G116:G125,1),1,0),0)</f>
        <v>1</v>
      </c>
      <c r="F115">
        <f t="shared" si="20"/>
        <v>0</v>
      </c>
      <c r="G115">
        <f t="shared" si="21"/>
        <v>0</v>
      </c>
      <c r="H115" s="22" t="str">
        <f t="shared" si="12"/>
        <v/>
      </c>
      <c r="I115" s="23"/>
      <c r="J115" s="6" t="s">
        <v>22</v>
      </c>
      <c r="K115" s="20"/>
      <c r="L115" s="20"/>
      <c r="M115" s="27"/>
      <c r="O115">
        <f t="shared" ref="O115:O132" si="71">I115</f>
        <v>0</v>
      </c>
      <c r="P115" s="17" t="str">
        <f>IF(K115="","",IF(VLOOKUP(D115,'Ihr Kontenplan'!$A$9:$AA$278,27)&lt;&gt;"",VLOOKUP(D115,'Ihr Kontenplan'!$A$9:$AA$278,27),IF(AND(K116&lt;&gt;"",K115&gt;=K116),IF(OR(K115&lt;1000,K115&gt;9999),"bitte vierstellige Kontonummer eingeben",""),"")))</f>
        <v/>
      </c>
      <c r="Q115">
        <f t="shared" si="65"/>
        <v>0</v>
      </c>
      <c r="R115">
        <f t="shared" si="66"/>
        <v>7</v>
      </c>
      <c r="S115">
        <f t="shared" si="67"/>
        <v>4</v>
      </c>
      <c r="T115">
        <f t="shared" si="68"/>
        <v>0</v>
      </c>
      <c r="U115">
        <f t="shared" si="69"/>
        <v>0</v>
      </c>
      <c r="W115">
        <f t="shared" si="70"/>
        <v>2510.0004000000008</v>
      </c>
    </row>
    <row r="116" spans="1:23" x14ac:dyDescent="0.2">
      <c r="A116">
        <f t="shared" ref="A116:A209" si="72">A115+1</f>
        <v>108</v>
      </c>
      <c r="B116">
        <f t="shared" ref="B116:B209" si="73">B115+2</f>
        <v>215</v>
      </c>
      <c r="D116" s="12">
        <f t="shared" si="19"/>
        <v>47</v>
      </c>
      <c r="E116" s="12">
        <f>IF(AND(F116=0,J116&lt;&gt;""),IF(COUNTIF(G117:G129,1),1,0),0)</f>
        <v>0</v>
      </c>
      <c r="F116">
        <f t="shared" si="20"/>
        <v>1</v>
      </c>
      <c r="G116">
        <f t="shared" si="21"/>
        <v>1</v>
      </c>
      <c r="H116" s="22" t="str">
        <f t="shared" si="12"/>
        <v>x</v>
      </c>
      <c r="I116" s="23" t="s">
        <v>6</v>
      </c>
      <c r="J116" s="20"/>
      <c r="K116" s="7">
        <v>2800</v>
      </c>
      <c r="L116" s="7" t="s">
        <v>23</v>
      </c>
      <c r="M116" s="27"/>
      <c r="O116" t="str">
        <f t="shared" si="71"/>
        <v>Passivkonto</v>
      </c>
      <c r="P116" s="17" t="str">
        <f>IF(K116="","",IF(VLOOKUP(D116,'Ihr Kontenplan'!$A$9:$AA$278,27)&lt;&gt;"",VLOOKUP(D116,'Ihr Kontenplan'!$A$9:$AA$278,27),IF(AND(K117&lt;&gt;"",K116&gt;=K117),IF(OR(K116&lt;1000,K116&gt;9999),"bitte vierstellige Kontonummer eingeben",""),"")))</f>
        <v/>
      </c>
      <c r="Q116">
        <f t="shared" si="65"/>
        <v>2800</v>
      </c>
      <c r="R116">
        <f t="shared" si="66"/>
        <v>7</v>
      </c>
      <c r="S116">
        <f t="shared" si="67"/>
        <v>4</v>
      </c>
      <c r="T116">
        <f t="shared" si="68"/>
        <v>0</v>
      </c>
      <c r="U116">
        <f t="shared" si="69"/>
        <v>0</v>
      </c>
      <c r="W116">
        <f t="shared" si="70"/>
        <v>2800</v>
      </c>
    </row>
    <row r="117" spans="1:23" x14ac:dyDescent="0.2">
      <c r="A117">
        <f t="shared" si="72"/>
        <v>109</v>
      </c>
      <c r="B117">
        <f t="shared" si="73"/>
        <v>217</v>
      </c>
      <c r="D117" s="12">
        <f t="shared" si="19"/>
        <v>47.000010000000003</v>
      </c>
      <c r="E117" s="12">
        <f>IF(AND(F117=0,J117&lt;&gt;""),IF(COUNTIF(G118:G130,1),1,0),0)</f>
        <v>0</v>
      </c>
      <c r="F117">
        <f t="shared" si="20"/>
        <v>1</v>
      </c>
      <c r="G117">
        <f t="shared" si="21"/>
        <v>0</v>
      </c>
      <c r="H117" s="22" t="str">
        <f t="shared" ref="H117:H210" si="74">IF(AND(K117&lt;&gt;"",L117&lt;&gt;""),"x","")</f>
        <v/>
      </c>
      <c r="I117" s="23" t="s">
        <v>6</v>
      </c>
      <c r="J117" s="20"/>
      <c r="K117" s="7"/>
      <c r="L117" s="7"/>
      <c r="M117" s="27"/>
      <c r="O117" t="str">
        <f t="shared" si="71"/>
        <v>Passivkonto</v>
      </c>
      <c r="P117" s="17" t="str">
        <f>IF(K117="","",IF(VLOOKUP(D117,'Ihr Kontenplan'!$A$9:$AA$278,27)&lt;&gt;"",VLOOKUP(D117,'Ihr Kontenplan'!$A$9:$AA$278,27),IF(AND(K118&lt;&gt;"",K117&gt;=K118),IF(OR(K117&lt;1000,K117&gt;9999),"bitte vierstellige Kontonummer eingeben",""),"")))</f>
        <v/>
      </c>
      <c r="Q117">
        <f t="shared" si="65"/>
        <v>0</v>
      </c>
      <c r="R117">
        <f>IF(OR(AND(J117&lt;&gt;"",I118="",I123=$I$3),AND(J117&lt;&gt;"",I118=$I$3)),R116+1,R116)</f>
        <v>7</v>
      </c>
      <c r="S117">
        <f>IF(OR(AND(J117&lt;&gt;"",I118="",I123=$I$4),AND(J117&lt;&gt;"",I118=$I$4)),S116+1,S116)</f>
        <v>4</v>
      </c>
      <c r="T117">
        <f>IF(OR(AND(J117&lt;&gt;"",I118="",I123=$I$5),AND(J117&lt;&gt;"",I118=$I$5)),T116+1,T116)</f>
        <v>0</v>
      </c>
      <c r="U117">
        <f>IF(OR(AND(J117&lt;&gt;"",I118="",I123=$I$6),AND(J117&lt;&gt;"",I118=$I$6)),U116+1,U116)</f>
        <v>0</v>
      </c>
      <c r="W117">
        <f t="shared" si="70"/>
        <v>2800.0001000000002</v>
      </c>
    </row>
    <row r="118" spans="1:23" x14ac:dyDescent="0.2">
      <c r="A118">
        <f t="shared" si="72"/>
        <v>110</v>
      </c>
      <c r="B118">
        <f t="shared" si="73"/>
        <v>219</v>
      </c>
      <c r="D118" s="12">
        <f t="shared" si="19"/>
        <v>48</v>
      </c>
      <c r="E118" s="12">
        <f t="shared" ref="E118:E123" si="75">IF(AND(F118=0,J118&lt;&gt;""),IF(COUNTIF(G123:G131,1),1,0),0)</f>
        <v>0</v>
      </c>
      <c r="F118">
        <f t="shared" si="20"/>
        <v>1</v>
      </c>
      <c r="G118">
        <f t="shared" si="21"/>
        <v>1</v>
      </c>
      <c r="H118" s="22" t="str">
        <f t="shared" si="74"/>
        <v>x</v>
      </c>
      <c r="I118" s="23" t="s">
        <v>6</v>
      </c>
      <c r="J118" s="20"/>
      <c r="K118" s="7">
        <v>2900</v>
      </c>
      <c r="L118" s="7" t="s">
        <v>24</v>
      </c>
      <c r="M118" s="27"/>
      <c r="O118" t="str">
        <f t="shared" si="71"/>
        <v>Passivkonto</v>
      </c>
      <c r="P118" s="17" t="str">
        <f>IF(K118="","",IF(VLOOKUP(D118,'Ihr Kontenplan'!$A$9:$AA$278,27)&lt;&gt;"",VLOOKUP(D118,'Ihr Kontenplan'!$A$9:$AA$278,27),IF(AND(K119&lt;&gt;"",K118&gt;=K119),IF(OR(K118&lt;1000,K118&gt;9999),"bitte vierstellige Kontonummer eingeben",""),"")))</f>
        <v/>
      </c>
      <c r="Q118">
        <f t="shared" si="65"/>
        <v>2900</v>
      </c>
      <c r="R118">
        <f>IF(OR(AND(J118&lt;&gt;"",I123="",I124=$I$3),AND(J118&lt;&gt;"",I123=$I$3)),R117+1,R117)</f>
        <v>7</v>
      </c>
      <c r="S118">
        <f>IF(OR(AND(J118&lt;&gt;"",I123="",I124=$I$4),AND(J118&lt;&gt;"",I123=$I$4)),S117+1,S117)</f>
        <v>4</v>
      </c>
      <c r="T118">
        <f>IF(OR(AND(J118&lt;&gt;"",I123="",I124=$I$5),AND(J118&lt;&gt;"",I123=$I$5)),T117+1,T117)</f>
        <v>0</v>
      </c>
      <c r="U118">
        <f>IF(OR(AND(J118&lt;&gt;"",I123="",I124=$I$6),AND(J118&lt;&gt;"",I123=$I$6)),U117+1,U117)</f>
        <v>0</v>
      </c>
      <c r="W118">
        <f t="shared" si="70"/>
        <v>2900</v>
      </c>
    </row>
    <row r="119" spans="1:23" x14ac:dyDescent="0.2">
      <c r="A119">
        <f t="shared" si="72"/>
        <v>111</v>
      </c>
      <c r="B119">
        <f t="shared" si="73"/>
        <v>221</v>
      </c>
      <c r="D119" s="12">
        <f>IF(OR(E119=1,G119=1),ROUND(D118+1,0),D118+0.00001)</f>
        <v>48.000010000000003</v>
      </c>
      <c r="E119" s="12">
        <f t="shared" si="75"/>
        <v>0</v>
      </c>
      <c r="F119">
        <f>IF(J119&lt;&gt;"",0,1)</f>
        <v>1</v>
      </c>
      <c r="G119">
        <f>IF(AND(H119&lt;&gt;"",OR(K119&lt;&gt;"",L119&lt;&gt;"")),1,0)</f>
        <v>0</v>
      </c>
      <c r="H119" s="22" t="str">
        <f>IF(AND(K119&lt;&gt;"",L119&lt;&gt;""),"x","")</f>
        <v/>
      </c>
      <c r="I119" s="23" t="s">
        <v>6</v>
      </c>
      <c r="J119" s="20"/>
      <c r="K119" s="7"/>
      <c r="L119" s="7"/>
      <c r="M119" s="27"/>
      <c r="P119" s="17" t="str">
        <f>IF(K119="","",IF(VLOOKUP(D119,'Ihr Kontenplan'!$A$9:$AA$278,27)&lt;&gt;"",VLOOKUP(D119,'Ihr Kontenplan'!$A$9:$AA$278,27),IF(AND(K120&lt;&gt;"",K119&gt;=K120),IF(OR(K119&lt;1000,K119&gt;9999),"bitte vierstellige Kontonummer eingeben",""),"")))</f>
        <v/>
      </c>
    </row>
    <row r="120" spans="1:23" x14ac:dyDescent="0.2">
      <c r="A120">
        <f t="shared" si="72"/>
        <v>112</v>
      </c>
      <c r="B120">
        <f t="shared" si="73"/>
        <v>223</v>
      </c>
      <c r="D120" s="12">
        <f>IF(OR(E120=1,G120=1),ROUND(D119+1,0),D119+0.00001)</f>
        <v>49</v>
      </c>
      <c r="E120" s="12">
        <f t="shared" si="75"/>
        <v>0</v>
      </c>
      <c r="F120">
        <f>IF(J120&lt;&gt;"",0,1)</f>
        <v>1</v>
      </c>
      <c r="G120">
        <f>IF(AND(H120&lt;&gt;"",OR(K120&lt;&gt;"",L120&lt;&gt;"")),1,0)</f>
        <v>1</v>
      </c>
      <c r="H120" s="22" t="str">
        <f>IF(AND(K120&lt;&gt;"",L120&lt;&gt;""),"x","")</f>
        <v>x</v>
      </c>
      <c r="I120" s="23" t="s">
        <v>6</v>
      </c>
      <c r="J120" s="20"/>
      <c r="K120" s="7">
        <v>2990</v>
      </c>
      <c r="L120" s="7" t="s">
        <v>25</v>
      </c>
      <c r="M120" s="27"/>
      <c r="P120" s="17" t="str">
        <f>IF(K120="","",IF(VLOOKUP(D120,'Ihr Kontenplan'!$A$9:$AA$278,27)&lt;&gt;"",VLOOKUP(D120,'Ihr Kontenplan'!$A$9:$AA$278,27),IF(AND(K121&lt;&gt;"",K120&gt;=K121),IF(OR(K120&lt;1000,K120&gt;9999),"bitte vierstellige Kontonummer eingeben",""),"")))</f>
        <v/>
      </c>
    </row>
    <row r="121" spans="1:23" x14ac:dyDescent="0.2">
      <c r="A121">
        <f t="shared" si="72"/>
        <v>113</v>
      </c>
      <c r="B121">
        <f t="shared" si="73"/>
        <v>225</v>
      </c>
      <c r="D121" s="12">
        <f>IF(OR(E121=1,G121=1),ROUND(D120+1,0),D120+0.00001)</f>
        <v>49.000010000000003</v>
      </c>
      <c r="E121" s="12">
        <f t="shared" si="75"/>
        <v>0</v>
      </c>
      <c r="F121">
        <f>IF(J121&lt;&gt;"",0,1)</f>
        <v>1</v>
      </c>
      <c r="G121">
        <f>IF(AND(H121&lt;&gt;"",OR(K121&lt;&gt;"",L121&lt;&gt;"")),1,0)</f>
        <v>0</v>
      </c>
      <c r="H121" s="22" t="str">
        <f>IF(AND(K121&lt;&gt;"",L121&lt;&gt;""),"x","")</f>
        <v/>
      </c>
      <c r="I121" s="23" t="s">
        <v>6</v>
      </c>
      <c r="J121" s="20"/>
      <c r="K121" s="7"/>
      <c r="L121" s="7"/>
      <c r="M121" s="27"/>
      <c r="P121" s="17" t="str">
        <f>IF(K121="","",IF(VLOOKUP(D121,'Ihr Kontenplan'!$A$9:$AA$278,27)&lt;&gt;"",VLOOKUP(D121,'Ihr Kontenplan'!$A$9:$AA$278,27),IF(AND(K122&lt;&gt;"",K121&gt;=K122),IF(OR(K121&lt;1000,K121&gt;9999),"bitte vierstellige Kontonummer eingeben",""),"")))</f>
        <v/>
      </c>
    </row>
    <row r="122" spans="1:23" x14ac:dyDescent="0.2">
      <c r="A122">
        <f t="shared" si="72"/>
        <v>114</v>
      </c>
      <c r="B122">
        <f t="shared" si="73"/>
        <v>227</v>
      </c>
      <c r="D122" s="12">
        <f>IF(OR(E122=1,G122=1),ROUND(D121+1,0),D121+0.00001)</f>
        <v>49.000020000000006</v>
      </c>
      <c r="E122" s="12">
        <f t="shared" si="75"/>
        <v>0</v>
      </c>
      <c r="F122">
        <f>IF(J122&lt;&gt;"",0,1)</f>
        <v>1</v>
      </c>
      <c r="G122">
        <f>IF(AND(H122&lt;&gt;"",OR(K122&lt;&gt;"",L122&lt;&gt;"")),1,0)</f>
        <v>0</v>
      </c>
      <c r="H122" s="22" t="str">
        <f>IF(AND(K122&lt;&gt;"",L122&lt;&gt;""),"x","")</f>
        <v/>
      </c>
      <c r="I122" s="23" t="s">
        <v>6</v>
      </c>
      <c r="J122" s="20"/>
      <c r="K122" s="7"/>
      <c r="L122" s="7"/>
      <c r="M122" s="27"/>
      <c r="P122" s="17" t="str">
        <f>IF(K122="","",IF(VLOOKUP(D122,'Ihr Kontenplan'!$A$9:$AA$278,27)&lt;&gt;"",VLOOKUP(D122,'Ihr Kontenplan'!$A$9:$AA$278,27),IF(AND(K123&lt;&gt;"",K122&gt;=K123),IF(OR(K122&lt;1000,K122&gt;9999),"bitte vierstellige Kontonummer eingeben",""),"")))</f>
        <v/>
      </c>
    </row>
    <row r="123" spans="1:23" x14ac:dyDescent="0.2">
      <c r="A123">
        <f t="shared" si="72"/>
        <v>115</v>
      </c>
      <c r="B123">
        <f t="shared" si="73"/>
        <v>229</v>
      </c>
      <c r="D123" s="12">
        <f>IF(OR(E123=1,G123=1),ROUND(D122+1,0),D122+0.00001)</f>
        <v>49.00003000000001</v>
      </c>
      <c r="E123" s="12">
        <f t="shared" si="75"/>
        <v>0</v>
      </c>
      <c r="F123">
        <f>IF(J123&lt;&gt;"",0,1)</f>
        <v>1</v>
      </c>
      <c r="G123">
        <f>IF(AND(H123&lt;&gt;"",OR(K123&lt;&gt;"",L123&lt;&gt;"")),1,0)</f>
        <v>0</v>
      </c>
      <c r="H123" s="22" t="str">
        <f>IF(AND(K123&lt;&gt;"",L123&lt;&gt;""),"x","")</f>
        <v/>
      </c>
      <c r="I123" s="23" t="s">
        <v>6</v>
      </c>
      <c r="J123" s="20"/>
      <c r="K123" s="7"/>
      <c r="L123" s="7"/>
      <c r="M123" s="27"/>
      <c r="O123" t="str">
        <f t="shared" si="71"/>
        <v>Passivkonto</v>
      </c>
      <c r="P123" s="17" t="str">
        <f>IF(K123="","",IF(VLOOKUP(D123,'Ihr Kontenplan'!$A$9:$AA$278,27)&lt;&gt;"",VLOOKUP(D123,'Ihr Kontenplan'!$A$9:$AA$278,27),IF(AND(K124&lt;&gt;"",K123&gt;=K124),IF(OR(K123&lt;1000,K123&gt;9999),"bitte vierstellige Kontonummer eingeben",""),"")))</f>
        <v/>
      </c>
      <c r="Q123">
        <f t="shared" si="65"/>
        <v>0</v>
      </c>
      <c r="R123">
        <f>IF(OR(AND(J123&lt;&gt;"",I124="",I125=$I$3),AND(J123&lt;&gt;"",I124=$I$3)),R118+1,R118)</f>
        <v>7</v>
      </c>
      <c r="S123">
        <f>IF(OR(AND(J123&lt;&gt;"",I124="",I125=$I$4),AND(J123&lt;&gt;"",I124=$I$4)),S118+1,S118)</f>
        <v>4</v>
      </c>
      <c r="T123">
        <f>IF(OR(AND(J123&lt;&gt;"",I124="",I125=$I$5),AND(J123&lt;&gt;"",I124=$I$5)),T118+1,T118)</f>
        <v>0</v>
      </c>
      <c r="U123">
        <f>IF(OR(AND(J123&lt;&gt;"",I124="",I125=$I$6),AND(J123&lt;&gt;"",I124=$I$6)),U118+1,U118)</f>
        <v>0</v>
      </c>
      <c r="W123">
        <f>IF(K123="",W118+0.0001,K123)</f>
        <v>2900.0001000000002</v>
      </c>
    </row>
    <row r="124" spans="1:23" x14ac:dyDescent="0.2">
      <c r="A124">
        <f t="shared" si="72"/>
        <v>116</v>
      </c>
      <c r="B124">
        <f t="shared" si="73"/>
        <v>231</v>
      </c>
      <c r="D124" s="12">
        <f t="shared" si="19"/>
        <v>49.000040000000013</v>
      </c>
      <c r="E124" s="12">
        <f>IF(AND(F124=0,J124&lt;&gt;""),IF(COUNTIF(G125:G133,1),1,0),0)</f>
        <v>0</v>
      </c>
      <c r="F124">
        <f t="shared" si="20"/>
        <v>1</v>
      </c>
      <c r="G124">
        <f t="shared" si="21"/>
        <v>0</v>
      </c>
      <c r="H124" s="22" t="str">
        <f t="shared" si="74"/>
        <v/>
      </c>
      <c r="I124" s="23" t="s">
        <v>6</v>
      </c>
      <c r="J124" s="20"/>
      <c r="K124" s="7"/>
      <c r="L124" s="7"/>
      <c r="M124" s="27"/>
      <c r="O124" t="str">
        <f t="shared" si="71"/>
        <v>Passivkonto</v>
      </c>
      <c r="P124" s="17" t="str">
        <f>IF(K124="","",IF(VLOOKUP(D124,'Ihr Kontenplan'!$A$9:$AA$278,27)&lt;&gt;"",VLOOKUP(D124,'Ihr Kontenplan'!$A$9:$AA$278,27),IF(AND(K125&lt;&gt;"",K124&gt;=K125),IF(OR(K124&lt;1000,K124&gt;9999),"bitte vierstellige Kontonummer eingeben",""),"")))</f>
        <v/>
      </c>
      <c r="Q124">
        <f t="shared" si="65"/>
        <v>0</v>
      </c>
      <c r="R124">
        <f t="shared" si="66"/>
        <v>7</v>
      </c>
      <c r="S124">
        <f t="shared" si="67"/>
        <v>4</v>
      </c>
      <c r="T124">
        <f t="shared" si="68"/>
        <v>0</v>
      </c>
      <c r="U124">
        <f t="shared" si="69"/>
        <v>0</v>
      </c>
      <c r="W124">
        <f t="shared" si="70"/>
        <v>2900.0002000000004</v>
      </c>
    </row>
    <row r="125" spans="1:23" x14ac:dyDescent="0.2">
      <c r="A125">
        <f t="shared" si="72"/>
        <v>117</v>
      </c>
      <c r="B125">
        <f t="shared" si="73"/>
        <v>233</v>
      </c>
      <c r="D125" s="12">
        <f t="shared" si="19"/>
        <v>49.000050000000016</v>
      </c>
      <c r="E125" s="12">
        <f>IF(AND(F125=0,J125&lt;&gt;""),IF(COUNTIF(G126:G134,1),1,0),0)</f>
        <v>0</v>
      </c>
      <c r="F125">
        <f t="shared" si="20"/>
        <v>1</v>
      </c>
      <c r="G125">
        <f t="shared" si="21"/>
        <v>0</v>
      </c>
      <c r="H125" s="22" t="str">
        <f t="shared" si="74"/>
        <v/>
      </c>
      <c r="I125" s="23" t="s">
        <v>6</v>
      </c>
      <c r="J125" s="20"/>
      <c r="K125" s="7"/>
      <c r="L125" s="7"/>
      <c r="M125" s="27"/>
      <c r="O125" t="str">
        <f t="shared" si="71"/>
        <v>Passivkonto</v>
      </c>
      <c r="P125" s="17" t="str">
        <f>IF(K125="","",IF(VLOOKUP(D125,'Ihr Kontenplan'!$A$9:$AA$278,27)&lt;&gt;"",VLOOKUP(D125,'Ihr Kontenplan'!$A$9:$AA$278,27),IF(AND(K126&lt;&gt;"",K125&gt;=K126),IF(OR(K125&lt;1000,K125&gt;9999),"bitte vierstellige Kontonummer eingeben",""),"")))</f>
        <v/>
      </c>
      <c r="Q125">
        <f t="shared" si="65"/>
        <v>0</v>
      </c>
      <c r="R125">
        <f t="shared" si="66"/>
        <v>7</v>
      </c>
      <c r="S125">
        <f t="shared" si="67"/>
        <v>4</v>
      </c>
      <c r="T125">
        <f t="shared" si="68"/>
        <v>0</v>
      </c>
      <c r="U125">
        <f t="shared" si="69"/>
        <v>0</v>
      </c>
      <c r="W125">
        <f t="shared" si="70"/>
        <v>2900.0003000000006</v>
      </c>
    </row>
    <row r="126" spans="1:23" x14ac:dyDescent="0.2">
      <c r="A126">
        <f t="shared" si="72"/>
        <v>118</v>
      </c>
      <c r="B126">
        <f t="shared" si="73"/>
        <v>235</v>
      </c>
      <c r="D126" s="12">
        <f t="shared" si="19"/>
        <v>50</v>
      </c>
      <c r="E126" s="12">
        <f>IF(AND(F126=0,J126&lt;&gt;""),IF(COUNTIF(G127:G156,1),1,0),0)</f>
        <v>1</v>
      </c>
      <c r="F126">
        <f t="shared" si="20"/>
        <v>0</v>
      </c>
      <c r="G126">
        <f t="shared" si="21"/>
        <v>0</v>
      </c>
      <c r="H126" s="22" t="str">
        <f t="shared" si="74"/>
        <v/>
      </c>
      <c r="I126" s="22"/>
      <c r="J126" s="6" t="s">
        <v>127</v>
      </c>
      <c r="K126" s="20"/>
      <c r="L126" s="20"/>
      <c r="M126" s="27"/>
      <c r="O126">
        <f t="shared" si="71"/>
        <v>0</v>
      </c>
      <c r="P126" s="17" t="str">
        <f>IF(K126="","",IF(VLOOKUP(D126,'Ihr Kontenplan'!$A$9:$AA$278,27)&lt;&gt;"",VLOOKUP(D126,'Ihr Kontenplan'!$A$9:$AA$278,27),IF(AND(K127&lt;&gt;"",K126&gt;=K127),IF(OR(K126&lt;1000,K126&gt;9999),"bitte vierstellige Kontonummer eingeben",""),"")))</f>
        <v/>
      </c>
      <c r="Q126">
        <f t="shared" si="65"/>
        <v>0</v>
      </c>
      <c r="R126">
        <f t="shared" si="66"/>
        <v>7</v>
      </c>
      <c r="S126">
        <f t="shared" si="67"/>
        <v>4</v>
      </c>
      <c r="T126">
        <f t="shared" si="68"/>
        <v>1</v>
      </c>
      <c r="U126">
        <f t="shared" si="69"/>
        <v>0</v>
      </c>
      <c r="W126">
        <f t="shared" si="70"/>
        <v>2900.0004000000008</v>
      </c>
    </row>
    <row r="127" spans="1:23" x14ac:dyDescent="0.2">
      <c r="A127">
        <f t="shared" si="72"/>
        <v>119</v>
      </c>
      <c r="B127">
        <f t="shared" si="73"/>
        <v>237</v>
      </c>
      <c r="D127" s="12">
        <f t="shared" si="19"/>
        <v>51</v>
      </c>
      <c r="E127" s="12">
        <f>IF(AND(F127=0,J127&lt;&gt;""),IF(COUNTIF(G128:G136,1),1,0),0)</f>
        <v>0</v>
      </c>
      <c r="F127">
        <f t="shared" si="20"/>
        <v>1</v>
      </c>
      <c r="G127">
        <f t="shared" si="21"/>
        <v>1</v>
      </c>
      <c r="H127" s="22" t="str">
        <f t="shared" si="74"/>
        <v>x</v>
      </c>
      <c r="I127" s="22" t="s">
        <v>7</v>
      </c>
      <c r="J127" s="20"/>
      <c r="K127" s="7">
        <v>3000</v>
      </c>
      <c r="L127" s="7" t="s">
        <v>88</v>
      </c>
      <c r="M127" s="27"/>
      <c r="O127" t="str">
        <f t="shared" si="71"/>
        <v>Aufwandskonto</v>
      </c>
      <c r="P127" s="17" t="str">
        <f>IF(K127="","",IF(VLOOKUP(D127,'Ihr Kontenplan'!$A$9:$AA$278,27)&lt;&gt;"",VLOOKUP(D127,'Ihr Kontenplan'!$A$9:$AA$278,27),IF(AND(K128&lt;&gt;"",K127&gt;=K128),IF(OR(K127&lt;1000,K127&gt;9999),"bitte vierstellige Kontonummer eingeben",""),"")))</f>
        <v/>
      </c>
      <c r="Q127">
        <f t="shared" si="65"/>
        <v>3000</v>
      </c>
      <c r="R127">
        <f t="shared" si="66"/>
        <v>7</v>
      </c>
      <c r="S127">
        <f t="shared" si="67"/>
        <v>4</v>
      </c>
      <c r="T127">
        <f t="shared" si="68"/>
        <v>1</v>
      </c>
      <c r="U127">
        <f t="shared" si="69"/>
        <v>0</v>
      </c>
      <c r="W127">
        <f t="shared" si="70"/>
        <v>3000</v>
      </c>
    </row>
    <row r="128" spans="1:23" x14ac:dyDescent="0.2">
      <c r="A128">
        <f t="shared" si="72"/>
        <v>120</v>
      </c>
      <c r="B128">
        <f t="shared" si="73"/>
        <v>239</v>
      </c>
      <c r="D128" s="12">
        <f t="shared" si="19"/>
        <v>52</v>
      </c>
      <c r="E128" s="12">
        <f>IF(AND(F128=0,J128&lt;&gt;""),IF(COUNTIF(G129:G137,1),1,0),0)</f>
        <v>0</v>
      </c>
      <c r="F128">
        <f t="shared" si="20"/>
        <v>1</v>
      </c>
      <c r="G128">
        <f t="shared" si="21"/>
        <v>1</v>
      </c>
      <c r="H128" s="22" t="str">
        <f t="shared" si="74"/>
        <v>x</v>
      </c>
      <c r="I128" s="22" t="s">
        <v>7</v>
      </c>
      <c r="J128" s="20"/>
      <c r="K128" s="7">
        <v>3010</v>
      </c>
      <c r="L128" s="7" t="s">
        <v>89</v>
      </c>
      <c r="M128" s="27"/>
      <c r="O128" t="str">
        <f t="shared" si="71"/>
        <v>Aufwandskonto</v>
      </c>
      <c r="P128" s="17" t="str">
        <f>IF(K128="","",IF(VLOOKUP(D128,'Ihr Kontenplan'!$A$9:$AA$278,27)&lt;&gt;"",VLOOKUP(D128,'Ihr Kontenplan'!$A$9:$AA$278,27),IF(AND(K129&lt;&gt;"",K128&gt;=K129),IF(OR(K128&lt;1000,K128&gt;9999),"bitte vierstellige Kontonummer eingeben",""),"")))</f>
        <v/>
      </c>
      <c r="Q128">
        <f t="shared" si="65"/>
        <v>3010</v>
      </c>
      <c r="R128">
        <f t="shared" si="66"/>
        <v>7</v>
      </c>
      <c r="S128">
        <f t="shared" si="67"/>
        <v>4</v>
      </c>
      <c r="T128">
        <f t="shared" si="68"/>
        <v>1</v>
      </c>
      <c r="U128">
        <f t="shared" si="69"/>
        <v>0</v>
      </c>
      <c r="W128">
        <f t="shared" si="70"/>
        <v>3010</v>
      </c>
    </row>
    <row r="129" spans="1:23" x14ac:dyDescent="0.2">
      <c r="A129">
        <f t="shared" si="72"/>
        <v>121</v>
      </c>
      <c r="B129">
        <f t="shared" si="73"/>
        <v>241</v>
      </c>
      <c r="D129" s="12">
        <f t="shared" si="19"/>
        <v>52.000010000000003</v>
      </c>
      <c r="E129" s="12">
        <f t="shared" ref="E129:E136" si="76">IF(AND(F129=0,J129&lt;&gt;""),IF(COUNTIF(G130:G153,1),1,0),0)</f>
        <v>0</v>
      </c>
      <c r="F129">
        <f t="shared" si="20"/>
        <v>1</v>
      </c>
      <c r="G129">
        <f t="shared" si="21"/>
        <v>0</v>
      </c>
      <c r="H129" s="22" t="str">
        <f t="shared" si="74"/>
        <v/>
      </c>
      <c r="I129" s="22" t="s">
        <v>7</v>
      </c>
      <c r="J129" s="20"/>
      <c r="K129" s="7"/>
      <c r="L129" s="7"/>
      <c r="M129" s="27"/>
      <c r="O129" t="str">
        <f t="shared" si="71"/>
        <v>Aufwandskonto</v>
      </c>
      <c r="P129" s="17" t="str">
        <f>IF(K129="","",IF(VLOOKUP(D129,'Ihr Kontenplan'!$A$9:$AA$278,27)&lt;&gt;"",VLOOKUP(D129,'Ihr Kontenplan'!$A$9:$AA$278,27),IF(AND(K130&lt;&gt;"",K129&gt;=K130),IF(OR(K129&lt;1000,K129&gt;9999),"bitte vierstellige Kontonummer eingeben",""),"")))</f>
        <v/>
      </c>
      <c r="Q129">
        <f t="shared" si="65"/>
        <v>0</v>
      </c>
      <c r="R129">
        <f t="shared" si="66"/>
        <v>7</v>
      </c>
      <c r="S129">
        <f t="shared" si="67"/>
        <v>4</v>
      </c>
      <c r="T129">
        <f t="shared" si="68"/>
        <v>1</v>
      </c>
      <c r="U129">
        <f t="shared" si="69"/>
        <v>0</v>
      </c>
      <c r="W129">
        <f t="shared" si="70"/>
        <v>3010.0001000000002</v>
      </c>
    </row>
    <row r="130" spans="1:23" x14ac:dyDescent="0.2">
      <c r="A130">
        <f t="shared" si="72"/>
        <v>122</v>
      </c>
      <c r="B130">
        <f t="shared" si="73"/>
        <v>243</v>
      </c>
      <c r="D130" s="12">
        <f t="shared" ref="D130:D167" si="77">IF(OR(E130=1,G130=1),ROUND(D129+1,0),D129+0.00001)</f>
        <v>52.000020000000006</v>
      </c>
      <c r="E130" s="12">
        <f t="shared" si="76"/>
        <v>0</v>
      </c>
      <c r="F130">
        <f t="shared" ref="F130:F167" si="78">IF(J130&lt;&gt;"",0,1)</f>
        <v>1</v>
      </c>
      <c r="G130">
        <f t="shared" ref="G130:G167" si="79">IF(AND(H130&lt;&gt;"",OR(K130&lt;&gt;"",L130&lt;&gt;"")),1,0)</f>
        <v>0</v>
      </c>
      <c r="H130" s="22" t="str">
        <f t="shared" si="74"/>
        <v/>
      </c>
      <c r="I130" s="22" t="s">
        <v>7</v>
      </c>
      <c r="J130" s="20"/>
      <c r="K130" s="7"/>
      <c r="L130" s="7"/>
      <c r="M130" s="27"/>
      <c r="O130" t="str">
        <f t="shared" si="71"/>
        <v>Aufwandskonto</v>
      </c>
      <c r="P130" s="17" t="str">
        <f>IF(K130="","",IF(VLOOKUP(D130,'Ihr Kontenplan'!$A$9:$AA$278,27)&lt;&gt;"",VLOOKUP(D130,'Ihr Kontenplan'!$A$9:$AA$278,27),IF(AND(K131&lt;&gt;"",K130&gt;=K131),IF(OR(K130&lt;1000,K130&gt;9999),"bitte vierstellige Kontonummer eingeben",""),"")))</f>
        <v/>
      </c>
      <c r="Q130">
        <f t="shared" si="65"/>
        <v>0</v>
      </c>
      <c r="R130">
        <f t="shared" si="66"/>
        <v>7</v>
      </c>
      <c r="S130">
        <f t="shared" si="67"/>
        <v>4</v>
      </c>
      <c r="T130">
        <f t="shared" si="68"/>
        <v>1</v>
      </c>
      <c r="U130">
        <f t="shared" si="69"/>
        <v>0</v>
      </c>
      <c r="W130">
        <f t="shared" si="70"/>
        <v>3010.0002000000004</v>
      </c>
    </row>
    <row r="131" spans="1:23" x14ac:dyDescent="0.2">
      <c r="A131">
        <f t="shared" si="72"/>
        <v>123</v>
      </c>
      <c r="B131">
        <f t="shared" si="73"/>
        <v>245</v>
      </c>
      <c r="D131" s="12">
        <f t="shared" si="77"/>
        <v>53</v>
      </c>
      <c r="E131" s="12">
        <f t="shared" si="76"/>
        <v>0</v>
      </c>
      <c r="F131">
        <f t="shared" si="78"/>
        <v>1</v>
      </c>
      <c r="G131">
        <f t="shared" si="79"/>
        <v>1</v>
      </c>
      <c r="H131" s="22" t="str">
        <f t="shared" si="74"/>
        <v>x</v>
      </c>
      <c r="I131" s="22" t="s">
        <v>7</v>
      </c>
      <c r="J131" s="20"/>
      <c r="K131" s="7">
        <v>3020</v>
      </c>
      <c r="L131" s="7" t="s">
        <v>167</v>
      </c>
      <c r="M131" s="27"/>
      <c r="O131" t="str">
        <f t="shared" si="71"/>
        <v>Aufwandskonto</v>
      </c>
      <c r="P131" s="17" t="str">
        <f>IF(K131="","",IF(VLOOKUP(D131,'Ihr Kontenplan'!$A$9:$AA$278,27)&lt;&gt;"",VLOOKUP(D131,'Ihr Kontenplan'!$A$9:$AA$278,27),IF(AND(K132&lt;&gt;"",K131&gt;=K132),IF(OR(K131&lt;1000,K131&gt;9999),"bitte vierstellige Kontonummer eingeben",""),"")))</f>
        <v/>
      </c>
      <c r="Q131">
        <f t="shared" si="65"/>
        <v>3020</v>
      </c>
      <c r="R131">
        <f t="shared" si="66"/>
        <v>7</v>
      </c>
      <c r="S131">
        <f t="shared" si="67"/>
        <v>4</v>
      </c>
      <c r="T131">
        <f t="shared" si="68"/>
        <v>1</v>
      </c>
      <c r="U131">
        <f t="shared" si="69"/>
        <v>0</v>
      </c>
      <c r="W131">
        <f t="shared" si="70"/>
        <v>3020</v>
      </c>
    </row>
    <row r="132" spans="1:23" x14ac:dyDescent="0.2">
      <c r="A132">
        <f t="shared" si="72"/>
        <v>124</v>
      </c>
      <c r="B132">
        <f t="shared" si="73"/>
        <v>247</v>
      </c>
      <c r="D132" s="12">
        <f t="shared" si="77"/>
        <v>53.000010000000003</v>
      </c>
      <c r="E132" s="12">
        <f t="shared" si="76"/>
        <v>0</v>
      </c>
      <c r="F132">
        <f t="shared" si="78"/>
        <v>1</v>
      </c>
      <c r="G132">
        <f t="shared" si="79"/>
        <v>0</v>
      </c>
      <c r="H132" s="22" t="str">
        <f t="shared" si="74"/>
        <v/>
      </c>
      <c r="I132" s="22" t="s">
        <v>7</v>
      </c>
      <c r="J132" s="20"/>
      <c r="K132" s="7"/>
      <c r="L132" s="7"/>
      <c r="M132" s="27"/>
      <c r="O132" t="str">
        <f t="shared" si="71"/>
        <v>Aufwandskonto</v>
      </c>
      <c r="P132" s="17" t="str">
        <f>IF(K132="","",IF(VLOOKUP(D132,'Ihr Kontenplan'!$A$9:$AA$278,27)&lt;&gt;"",VLOOKUP(D132,'Ihr Kontenplan'!$A$9:$AA$278,27),IF(AND(K133&lt;&gt;"",K132&gt;=K133),IF(OR(K132&lt;1000,K132&gt;9999),"bitte vierstellige Kontonummer eingeben",""),"")))</f>
        <v/>
      </c>
      <c r="Q132">
        <f t="shared" si="65"/>
        <v>0</v>
      </c>
      <c r="R132">
        <f t="shared" si="66"/>
        <v>7</v>
      </c>
      <c r="S132">
        <f t="shared" si="67"/>
        <v>4</v>
      </c>
      <c r="T132">
        <f t="shared" si="68"/>
        <v>1</v>
      </c>
      <c r="U132">
        <f t="shared" si="69"/>
        <v>0</v>
      </c>
      <c r="W132">
        <f t="shared" si="70"/>
        <v>3020.0001000000002</v>
      </c>
    </row>
    <row r="133" spans="1:23" x14ac:dyDescent="0.2">
      <c r="A133">
        <f t="shared" si="72"/>
        <v>125</v>
      </c>
      <c r="B133">
        <f t="shared" si="73"/>
        <v>249</v>
      </c>
      <c r="D133" s="12">
        <f t="shared" si="77"/>
        <v>53.000020000000006</v>
      </c>
      <c r="E133" s="12">
        <f t="shared" si="76"/>
        <v>0</v>
      </c>
      <c r="F133">
        <f t="shared" si="78"/>
        <v>1</v>
      </c>
      <c r="G133">
        <f t="shared" si="79"/>
        <v>0</v>
      </c>
      <c r="H133" s="22" t="str">
        <f t="shared" si="74"/>
        <v/>
      </c>
      <c r="I133" s="22" t="s">
        <v>7</v>
      </c>
      <c r="J133" s="20"/>
      <c r="K133" s="7"/>
      <c r="L133" s="7"/>
      <c r="M133" s="27"/>
      <c r="P133" s="17" t="str">
        <f>IF(K133="","",IF(VLOOKUP(D133,'Ihr Kontenplan'!$A$9:$AA$278,27)&lt;&gt;"",VLOOKUP(D133,'Ihr Kontenplan'!$A$9:$AA$278,27),IF(AND(K134&lt;&gt;"",K133&gt;=K134),IF(OR(K133&lt;1000,K133&gt;9999),"bitte vierstellige Kontonummer eingeben",""),"")))</f>
        <v/>
      </c>
      <c r="Q133">
        <f t="shared" si="65"/>
        <v>0</v>
      </c>
      <c r="R133">
        <f t="shared" si="66"/>
        <v>7</v>
      </c>
      <c r="S133">
        <f t="shared" si="67"/>
        <v>4</v>
      </c>
      <c r="T133">
        <f t="shared" si="68"/>
        <v>1</v>
      </c>
      <c r="U133">
        <f t="shared" si="69"/>
        <v>0</v>
      </c>
      <c r="W133">
        <f t="shared" si="70"/>
        <v>3020.0002000000004</v>
      </c>
    </row>
    <row r="134" spans="1:23" x14ac:dyDescent="0.2">
      <c r="A134">
        <f t="shared" si="72"/>
        <v>126</v>
      </c>
      <c r="B134">
        <f t="shared" si="73"/>
        <v>251</v>
      </c>
      <c r="D134" s="12">
        <f t="shared" si="77"/>
        <v>54</v>
      </c>
      <c r="E134" s="12">
        <f t="shared" si="76"/>
        <v>0</v>
      </c>
      <c r="F134">
        <f t="shared" si="78"/>
        <v>1</v>
      </c>
      <c r="G134">
        <f t="shared" si="79"/>
        <v>1</v>
      </c>
      <c r="H134" s="22" t="str">
        <f t="shared" si="74"/>
        <v>x</v>
      </c>
      <c r="I134" s="22" t="s">
        <v>7</v>
      </c>
      <c r="J134" s="20"/>
      <c r="K134" s="7">
        <v>3100</v>
      </c>
      <c r="L134" s="7" t="s">
        <v>90</v>
      </c>
      <c r="M134" s="27"/>
      <c r="P134" s="17" t="str">
        <f>IF(K134="","",IF(VLOOKUP(D134,'Ihr Kontenplan'!$A$9:$AA$278,27)&lt;&gt;"",VLOOKUP(D134,'Ihr Kontenplan'!$A$9:$AA$278,27),IF(AND(K135&lt;&gt;"",K134&gt;=K135),IF(OR(K134&lt;1000,K134&gt;9999),"bitte vierstellige Kontonummer eingeben",""),"")))</f>
        <v/>
      </c>
      <c r="Q134">
        <f t="shared" si="65"/>
        <v>3100</v>
      </c>
      <c r="R134">
        <f t="shared" si="66"/>
        <v>7</v>
      </c>
      <c r="S134">
        <f t="shared" si="67"/>
        <v>4</v>
      </c>
      <c r="T134">
        <f t="shared" si="68"/>
        <v>1</v>
      </c>
      <c r="U134">
        <f t="shared" si="69"/>
        <v>0</v>
      </c>
      <c r="W134">
        <f t="shared" si="70"/>
        <v>3100</v>
      </c>
    </row>
    <row r="135" spans="1:23" x14ac:dyDescent="0.2">
      <c r="A135">
        <f t="shared" si="72"/>
        <v>127</v>
      </c>
      <c r="B135">
        <f t="shared" si="73"/>
        <v>253</v>
      </c>
      <c r="D135" s="12">
        <f t="shared" si="77"/>
        <v>54.000010000000003</v>
      </c>
      <c r="E135" s="12">
        <f t="shared" si="76"/>
        <v>0</v>
      </c>
      <c r="F135">
        <f t="shared" si="78"/>
        <v>1</v>
      </c>
      <c r="G135">
        <f t="shared" si="79"/>
        <v>0</v>
      </c>
      <c r="H135" s="22" t="str">
        <f t="shared" si="74"/>
        <v/>
      </c>
      <c r="I135" s="22" t="s">
        <v>7</v>
      </c>
      <c r="J135" s="20"/>
      <c r="K135" s="7"/>
      <c r="L135" s="7"/>
      <c r="M135" s="27"/>
      <c r="P135" s="17" t="str">
        <f>IF(K135="","",IF(VLOOKUP(D135,'Ihr Kontenplan'!$A$9:$AA$278,27)&lt;&gt;"",VLOOKUP(D135,'Ihr Kontenplan'!$A$9:$AA$278,27),IF(AND(K136&lt;&gt;"",K135&gt;=K136),IF(OR(K135&lt;1000,K135&gt;9999),"bitte vierstellige Kontonummer eingeben",""),"")))</f>
        <v/>
      </c>
      <c r="Q135">
        <f t="shared" si="65"/>
        <v>0</v>
      </c>
      <c r="R135">
        <f t="shared" si="66"/>
        <v>7</v>
      </c>
      <c r="S135">
        <f t="shared" si="67"/>
        <v>4</v>
      </c>
      <c r="T135">
        <f t="shared" si="68"/>
        <v>1</v>
      </c>
      <c r="U135">
        <f t="shared" si="69"/>
        <v>0</v>
      </c>
      <c r="W135">
        <f t="shared" si="70"/>
        <v>3100.0001000000002</v>
      </c>
    </row>
    <row r="136" spans="1:23" x14ac:dyDescent="0.2">
      <c r="A136">
        <f t="shared" si="72"/>
        <v>128</v>
      </c>
      <c r="B136">
        <f t="shared" si="73"/>
        <v>255</v>
      </c>
      <c r="D136" s="12">
        <f t="shared" si="77"/>
        <v>54.000020000000006</v>
      </c>
      <c r="E136" s="12">
        <f t="shared" si="76"/>
        <v>0</v>
      </c>
      <c r="F136">
        <f t="shared" si="78"/>
        <v>1</v>
      </c>
      <c r="G136">
        <f t="shared" si="79"/>
        <v>0</v>
      </c>
      <c r="H136" s="22" t="str">
        <f t="shared" si="74"/>
        <v/>
      </c>
      <c r="I136" s="22" t="s">
        <v>7</v>
      </c>
      <c r="J136" s="20"/>
      <c r="K136" s="7"/>
      <c r="L136" s="7"/>
      <c r="M136" s="27"/>
      <c r="N136" s="12"/>
      <c r="P136" s="17" t="str">
        <f>IF(K136="","",IF(VLOOKUP(D136,'Ihr Kontenplan'!$A$9:$AA$278,27)&lt;&gt;"",VLOOKUP(D136,'Ihr Kontenplan'!$A$9:$AA$278,27),IF(AND(K137&lt;&gt;"",K136&gt;=K137),IF(OR(K136&lt;1000,K136&gt;9999),"bitte vierstellige Kontonummer eingeben",""),"")))</f>
        <v/>
      </c>
      <c r="Q136">
        <f t="shared" si="65"/>
        <v>0</v>
      </c>
      <c r="R136">
        <f>IF(OR(AND(J136&lt;&gt;"",I137="",I153=$I$3),AND(J136&lt;&gt;"",I137=$I$3)),R135+1,R135)</f>
        <v>7</v>
      </c>
      <c r="S136">
        <f>IF(OR(AND(J136&lt;&gt;"",I137="",I153=$I$4),AND(J136&lt;&gt;"",I137=$I$4)),S135+1,S135)</f>
        <v>4</v>
      </c>
      <c r="T136">
        <f>IF(OR(AND(J136&lt;&gt;"",I137="",I153=$I$5),AND(J136&lt;&gt;"",I137=$I$5)),T135+1,T135)</f>
        <v>1</v>
      </c>
      <c r="U136">
        <f>IF(OR(AND(J136&lt;&gt;"",I137="",I153=$I$6),AND(J136&lt;&gt;"",I137=$I$6)),U135+1,U135)</f>
        <v>0</v>
      </c>
      <c r="W136">
        <f t="shared" si="70"/>
        <v>3100.0002000000004</v>
      </c>
    </row>
    <row r="137" spans="1:23" x14ac:dyDescent="0.2">
      <c r="A137">
        <f t="shared" si="72"/>
        <v>129</v>
      </c>
      <c r="B137">
        <f t="shared" si="73"/>
        <v>257</v>
      </c>
      <c r="D137" s="12">
        <f t="shared" si="77"/>
        <v>55</v>
      </c>
      <c r="E137" s="12">
        <f>IF(AND(F137=0,J137&lt;&gt;""),IF(COUNTIF(G153:G161,1),1,0),0)</f>
        <v>0</v>
      </c>
      <c r="F137">
        <f t="shared" si="78"/>
        <v>1</v>
      </c>
      <c r="G137">
        <f t="shared" si="79"/>
        <v>1</v>
      </c>
      <c r="H137" s="22" t="str">
        <f t="shared" si="74"/>
        <v>x</v>
      </c>
      <c r="I137" s="22" t="s">
        <v>7</v>
      </c>
      <c r="J137" s="20"/>
      <c r="K137" s="7">
        <v>3200</v>
      </c>
      <c r="L137" s="7" t="s">
        <v>39</v>
      </c>
      <c r="M137" s="27"/>
      <c r="P137" s="17" t="str">
        <f>IF(K137="","",IF(VLOOKUP(D137,'Ihr Kontenplan'!$A$9:$AA$278,27)&lt;&gt;"",VLOOKUP(D137,'Ihr Kontenplan'!$A$9:$AA$278,27),IF(AND(K138&lt;&gt;"",K137&gt;=K138),IF(OR(K137&lt;1000,K137&gt;9999),"bitte vierstellige Kontonummer eingeben",""),"")))</f>
        <v/>
      </c>
      <c r="Q137">
        <f t="shared" si="65"/>
        <v>3200</v>
      </c>
      <c r="R137">
        <f>IF(OR(AND(J137&lt;&gt;"",I153="",I154=$I$3),AND(J137&lt;&gt;"",I153=$I$3)),R136+1,R136)</f>
        <v>7</v>
      </c>
      <c r="S137">
        <f>IF(OR(AND(J137&lt;&gt;"",I153="",I154=$I$4),AND(J137&lt;&gt;"",I153=$I$4)),S136+1,S136)</f>
        <v>4</v>
      </c>
      <c r="T137">
        <f>IF(OR(AND(J137&lt;&gt;"",I153="",I154=$I$5),AND(J137&lt;&gt;"",I153=$I$5)),T136+1,T136)</f>
        <v>1</v>
      </c>
      <c r="U137">
        <f>IF(OR(AND(J137&lt;&gt;"",I153="",I154=$I$6),AND(J137&lt;&gt;"",I153=$I$6)),U136+1,U136)</f>
        <v>0</v>
      </c>
      <c r="W137">
        <f t="shared" si="70"/>
        <v>3200</v>
      </c>
    </row>
    <row r="138" spans="1:23" x14ac:dyDescent="0.2">
      <c r="A138">
        <f t="shared" si="72"/>
        <v>130</v>
      </c>
      <c r="B138">
        <f t="shared" si="73"/>
        <v>259</v>
      </c>
      <c r="D138" s="12">
        <f t="shared" ref="D138:D153" si="80">IF(OR(E138=1,G138=1),ROUND(D137+1,0),D137+0.00001)</f>
        <v>55.000010000000003</v>
      </c>
      <c r="E138" s="12">
        <f t="shared" ref="E138:E153" si="81">IF(AND(F138=0,J138&lt;&gt;""),IF(COUNTIF(G154:G162,1),1,0),0)</f>
        <v>0</v>
      </c>
      <c r="F138">
        <f t="shared" ref="F138:F153" si="82">IF(J138&lt;&gt;"",0,1)</f>
        <v>1</v>
      </c>
      <c r="G138">
        <f t="shared" ref="G138:G153" si="83">IF(AND(H138&lt;&gt;"",OR(K138&lt;&gt;"",L138&lt;&gt;"")),1,0)</f>
        <v>0</v>
      </c>
      <c r="H138" s="22" t="str">
        <f t="shared" ref="H138:H153" si="84">IF(AND(K138&lt;&gt;"",L138&lt;&gt;""),"x","")</f>
        <v/>
      </c>
      <c r="I138" s="22" t="s">
        <v>7</v>
      </c>
      <c r="J138" s="20"/>
      <c r="K138" s="7"/>
      <c r="L138" s="7"/>
      <c r="M138" s="27"/>
      <c r="N138" s="12"/>
      <c r="P138" s="17" t="str">
        <f>IF(K138="","",IF(VLOOKUP(D138,'Ihr Kontenplan'!$A$9:$AA$278,27)&lt;&gt;"",VLOOKUP(D138,'Ihr Kontenplan'!$A$9:$AA$278,27),IF(AND(K139&lt;&gt;"",K138&gt;=K139),IF(OR(K138&lt;1000,K138&gt;9999),"bitte vierstellige Kontonummer eingeben",""),"")))</f>
        <v/>
      </c>
    </row>
    <row r="139" spans="1:23" x14ac:dyDescent="0.2">
      <c r="A139">
        <f t="shared" si="72"/>
        <v>131</v>
      </c>
      <c r="B139">
        <f t="shared" si="73"/>
        <v>261</v>
      </c>
      <c r="D139" s="12">
        <f t="shared" si="80"/>
        <v>55.000020000000006</v>
      </c>
      <c r="E139" s="12">
        <f t="shared" si="81"/>
        <v>0</v>
      </c>
      <c r="F139">
        <f t="shared" si="82"/>
        <v>1</v>
      </c>
      <c r="G139">
        <f t="shared" si="83"/>
        <v>0</v>
      </c>
      <c r="H139" s="22" t="str">
        <f t="shared" si="84"/>
        <v/>
      </c>
      <c r="I139" s="22" t="s">
        <v>7</v>
      </c>
      <c r="J139" s="20"/>
      <c r="K139" s="7"/>
      <c r="L139" s="7"/>
      <c r="M139" s="27"/>
      <c r="N139" s="12"/>
      <c r="P139" s="17" t="str">
        <f>IF(K139="","",IF(VLOOKUP(D139,'Ihr Kontenplan'!$A$9:$AA$278,27)&lt;&gt;"",VLOOKUP(D139,'Ihr Kontenplan'!$A$9:$AA$278,27),IF(AND(K140&lt;&gt;"",K139&gt;=K140),IF(OR(K139&lt;1000,K139&gt;9999),"bitte vierstellige Kontonummer eingeben",""),"")))</f>
        <v/>
      </c>
    </row>
    <row r="140" spans="1:23" x14ac:dyDescent="0.2">
      <c r="A140">
        <f t="shared" si="72"/>
        <v>132</v>
      </c>
      <c r="B140">
        <f t="shared" si="73"/>
        <v>263</v>
      </c>
      <c r="D140" s="12">
        <f t="shared" si="80"/>
        <v>56</v>
      </c>
      <c r="E140" s="12">
        <f t="shared" si="81"/>
        <v>0</v>
      </c>
      <c r="F140">
        <f t="shared" si="82"/>
        <v>1</v>
      </c>
      <c r="G140">
        <f t="shared" si="83"/>
        <v>1</v>
      </c>
      <c r="H140" s="22" t="str">
        <f t="shared" si="84"/>
        <v>x</v>
      </c>
      <c r="I140" s="22" t="s">
        <v>7</v>
      </c>
      <c r="J140" s="20"/>
      <c r="K140" s="7">
        <v>3300</v>
      </c>
      <c r="L140" s="7" t="s">
        <v>93</v>
      </c>
      <c r="M140" s="27"/>
      <c r="N140" s="12" t="s">
        <v>129</v>
      </c>
      <c r="P140" s="17" t="str">
        <f>IF(K140="","",IF(VLOOKUP(D140,'Ihr Kontenplan'!$A$9:$AA$278,27)&lt;&gt;"",VLOOKUP(D140,'Ihr Kontenplan'!$A$9:$AA$278,27),IF(AND(K141&lt;&gt;"",K140&gt;=K141),IF(OR(K140&lt;1000,K140&gt;9999),"bitte vierstellige Kontonummer eingeben",""),"")))</f>
        <v/>
      </c>
    </row>
    <row r="141" spans="1:23" x14ac:dyDescent="0.2">
      <c r="A141">
        <f t="shared" si="72"/>
        <v>133</v>
      </c>
      <c r="B141">
        <f t="shared" si="73"/>
        <v>265</v>
      </c>
      <c r="D141" s="12">
        <f t="shared" si="80"/>
        <v>57</v>
      </c>
      <c r="E141" s="12">
        <f t="shared" si="81"/>
        <v>0</v>
      </c>
      <c r="F141">
        <f t="shared" si="82"/>
        <v>1</v>
      </c>
      <c r="G141">
        <f t="shared" si="83"/>
        <v>1</v>
      </c>
      <c r="H141" s="22" t="str">
        <f t="shared" si="84"/>
        <v>x</v>
      </c>
      <c r="I141" s="22" t="s">
        <v>7</v>
      </c>
      <c r="J141" s="20"/>
      <c r="K141" s="7">
        <v>3310</v>
      </c>
      <c r="L141" s="7" t="s">
        <v>94</v>
      </c>
      <c r="M141" s="27"/>
      <c r="N141" s="12" t="s">
        <v>129</v>
      </c>
      <c r="P141" s="17" t="str">
        <f>IF(K141="","",IF(VLOOKUP(D141,'Ihr Kontenplan'!$A$9:$AA$278,27)&lt;&gt;"",VLOOKUP(D141,'Ihr Kontenplan'!$A$9:$AA$278,27),IF(AND(K142&lt;&gt;"",K141&gt;=K142),IF(OR(K141&lt;1000,K141&gt;9999),"bitte vierstellige Kontonummer eingeben",""),"")))</f>
        <v/>
      </c>
    </row>
    <row r="142" spans="1:23" x14ac:dyDescent="0.2">
      <c r="A142">
        <f t="shared" si="72"/>
        <v>134</v>
      </c>
      <c r="B142">
        <f t="shared" si="73"/>
        <v>267</v>
      </c>
      <c r="D142" s="12">
        <f t="shared" si="80"/>
        <v>57.000010000000003</v>
      </c>
      <c r="E142" s="12">
        <f t="shared" si="81"/>
        <v>0</v>
      </c>
      <c r="F142">
        <f t="shared" si="82"/>
        <v>1</v>
      </c>
      <c r="G142">
        <f t="shared" si="83"/>
        <v>0</v>
      </c>
      <c r="H142" s="22" t="str">
        <f t="shared" si="84"/>
        <v/>
      </c>
      <c r="I142" s="22" t="s">
        <v>7</v>
      </c>
      <c r="J142" s="20"/>
      <c r="K142" s="7"/>
      <c r="L142" s="7"/>
      <c r="M142" s="27"/>
      <c r="N142" s="12"/>
      <c r="P142" s="17" t="str">
        <f>IF(K142="","",IF(VLOOKUP(D142,'Ihr Kontenplan'!$A$9:$AA$278,27)&lt;&gt;"",VLOOKUP(D142,'Ihr Kontenplan'!$A$9:$AA$278,27),IF(AND(K143&lt;&gt;"",K142&gt;=K143),IF(OR(K142&lt;1000,K142&gt;9999),"bitte vierstellige Kontonummer eingeben",""),"")))</f>
        <v/>
      </c>
    </row>
    <row r="143" spans="1:23" x14ac:dyDescent="0.2">
      <c r="A143">
        <f t="shared" si="72"/>
        <v>135</v>
      </c>
      <c r="B143">
        <f t="shared" si="73"/>
        <v>269</v>
      </c>
      <c r="D143" s="12">
        <f t="shared" si="80"/>
        <v>57.000020000000006</v>
      </c>
      <c r="E143" s="12">
        <f t="shared" si="81"/>
        <v>0</v>
      </c>
      <c r="F143">
        <f t="shared" si="82"/>
        <v>1</v>
      </c>
      <c r="G143">
        <f t="shared" si="83"/>
        <v>0</v>
      </c>
      <c r="H143" s="22" t="str">
        <f t="shared" si="84"/>
        <v/>
      </c>
      <c r="I143" s="22" t="s">
        <v>7</v>
      </c>
      <c r="J143" s="20"/>
      <c r="K143" s="7"/>
      <c r="L143" s="7"/>
      <c r="M143" s="27"/>
      <c r="P143" s="17" t="str">
        <f>IF(K143="","",IF(VLOOKUP(D143,'Ihr Kontenplan'!$A$9:$AA$278,27)&lt;&gt;"",VLOOKUP(D143,'Ihr Kontenplan'!$A$9:$AA$278,27),IF(AND(K144&lt;&gt;"",K143&gt;=K144),IF(OR(K143&lt;1000,K143&gt;9999),"bitte vierstellige Kontonummer eingeben",""),"")))</f>
        <v/>
      </c>
    </row>
    <row r="144" spans="1:23" x14ac:dyDescent="0.2">
      <c r="A144">
        <f t="shared" si="72"/>
        <v>136</v>
      </c>
      <c r="B144">
        <f t="shared" si="73"/>
        <v>271</v>
      </c>
      <c r="D144" s="12">
        <f t="shared" si="80"/>
        <v>58</v>
      </c>
      <c r="E144" s="12">
        <f t="shared" si="81"/>
        <v>0</v>
      </c>
      <c r="F144">
        <f t="shared" si="82"/>
        <v>1</v>
      </c>
      <c r="G144">
        <f t="shared" si="83"/>
        <v>1</v>
      </c>
      <c r="H144" s="22" t="str">
        <f t="shared" si="84"/>
        <v>x</v>
      </c>
      <c r="I144" s="22" t="s">
        <v>7</v>
      </c>
      <c r="J144" s="20"/>
      <c r="K144" s="7">
        <v>3400</v>
      </c>
      <c r="L144" s="7" t="s">
        <v>95</v>
      </c>
      <c r="M144" s="27"/>
      <c r="N144" s="12" t="s">
        <v>129</v>
      </c>
      <c r="P144" s="17" t="str">
        <f>IF(K144="","",IF(VLOOKUP(D144,'Ihr Kontenplan'!$A$9:$AA$278,27)&lt;&gt;"",VLOOKUP(D144,'Ihr Kontenplan'!$A$9:$AA$278,27),IF(AND(K145&lt;&gt;"",K144&gt;=K145),IF(OR(K144&lt;1000,K144&gt;9999),"bitte vierstellige Kontonummer eingeben",""),"")))</f>
        <v/>
      </c>
    </row>
    <row r="145" spans="1:23" x14ac:dyDescent="0.2">
      <c r="A145">
        <f t="shared" si="72"/>
        <v>137</v>
      </c>
      <c r="B145">
        <f t="shared" si="73"/>
        <v>273</v>
      </c>
      <c r="D145" s="12">
        <f t="shared" si="80"/>
        <v>58.000010000000003</v>
      </c>
      <c r="E145" s="12">
        <f t="shared" si="81"/>
        <v>0</v>
      </c>
      <c r="F145">
        <f t="shared" si="82"/>
        <v>1</v>
      </c>
      <c r="G145">
        <f t="shared" si="83"/>
        <v>0</v>
      </c>
      <c r="H145" s="22" t="str">
        <f t="shared" si="84"/>
        <v/>
      </c>
      <c r="I145" s="22" t="s">
        <v>7</v>
      </c>
      <c r="J145" s="20"/>
      <c r="K145" s="7"/>
      <c r="L145" s="7"/>
      <c r="M145" s="27"/>
      <c r="P145" s="17" t="str">
        <f>IF(K145="","",IF(VLOOKUP(D145,'Ihr Kontenplan'!$A$9:$AA$278,27)&lt;&gt;"",VLOOKUP(D145,'Ihr Kontenplan'!$A$9:$AA$278,27),IF(AND(K146&lt;&gt;"",K145&gt;=K146),IF(OR(K145&lt;1000,K145&gt;9999),"bitte vierstellige Kontonummer eingeben",""),"")))</f>
        <v/>
      </c>
    </row>
    <row r="146" spans="1:23" x14ac:dyDescent="0.2">
      <c r="A146">
        <f t="shared" si="72"/>
        <v>138</v>
      </c>
      <c r="B146">
        <f t="shared" si="73"/>
        <v>275</v>
      </c>
      <c r="D146" s="12">
        <f t="shared" si="80"/>
        <v>58.000020000000006</v>
      </c>
      <c r="E146" s="12">
        <f t="shared" si="81"/>
        <v>0</v>
      </c>
      <c r="F146">
        <f t="shared" si="82"/>
        <v>1</v>
      </c>
      <c r="G146">
        <f t="shared" si="83"/>
        <v>0</v>
      </c>
      <c r="H146" s="22" t="str">
        <f t="shared" si="84"/>
        <v/>
      </c>
      <c r="I146" s="22" t="s">
        <v>7</v>
      </c>
      <c r="J146" s="20"/>
      <c r="K146" s="7"/>
      <c r="L146" s="7"/>
      <c r="M146" s="27"/>
      <c r="P146" s="17" t="str">
        <f>IF(K146="","",IF(VLOOKUP(D146,'Ihr Kontenplan'!$A$9:$AA$278,27)&lt;&gt;"",VLOOKUP(D146,'Ihr Kontenplan'!$A$9:$AA$278,27),IF(AND(K147&lt;&gt;"",K146&gt;=K147),IF(OR(K146&lt;1000,K146&gt;9999),"bitte vierstellige Kontonummer eingeben",""),"")))</f>
        <v/>
      </c>
    </row>
    <row r="147" spans="1:23" x14ac:dyDescent="0.2">
      <c r="A147">
        <f t="shared" si="72"/>
        <v>139</v>
      </c>
      <c r="B147">
        <f t="shared" si="73"/>
        <v>277</v>
      </c>
      <c r="D147" s="12">
        <f t="shared" si="80"/>
        <v>59</v>
      </c>
      <c r="E147" s="12">
        <f t="shared" si="81"/>
        <v>0</v>
      </c>
      <c r="F147">
        <f t="shared" si="82"/>
        <v>1</v>
      </c>
      <c r="G147">
        <f t="shared" si="83"/>
        <v>1</v>
      </c>
      <c r="H147" s="22" t="str">
        <f t="shared" si="84"/>
        <v>x</v>
      </c>
      <c r="I147" s="22" t="s">
        <v>7</v>
      </c>
      <c r="J147" s="20"/>
      <c r="K147" s="7">
        <v>3410</v>
      </c>
      <c r="L147" s="7" t="s">
        <v>91</v>
      </c>
      <c r="M147" s="27"/>
      <c r="P147" s="17" t="str">
        <f>IF(K147="","",IF(VLOOKUP(D147,'Ihr Kontenplan'!$A$9:$AA$278,27)&lt;&gt;"",VLOOKUP(D147,'Ihr Kontenplan'!$A$9:$AA$278,27),IF(AND(K148&lt;&gt;"",K147&gt;=K148),IF(OR(K147&lt;1000,K147&gt;9999),"bitte vierstellige Kontonummer eingeben",""),"")))</f>
        <v/>
      </c>
    </row>
    <row r="148" spans="1:23" x14ac:dyDescent="0.2">
      <c r="A148">
        <f t="shared" si="72"/>
        <v>140</v>
      </c>
      <c r="B148">
        <f t="shared" si="73"/>
        <v>279</v>
      </c>
      <c r="D148" s="12">
        <f t="shared" si="80"/>
        <v>59.000010000000003</v>
      </c>
      <c r="E148" s="12">
        <f t="shared" si="81"/>
        <v>0</v>
      </c>
      <c r="F148">
        <f t="shared" si="82"/>
        <v>1</v>
      </c>
      <c r="G148">
        <f t="shared" si="83"/>
        <v>0</v>
      </c>
      <c r="H148" s="22" t="str">
        <f t="shared" si="84"/>
        <v/>
      </c>
      <c r="I148" s="22" t="s">
        <v>7</v>
      </c>
      <c r="J148" s="20"/>
      <c r="K148" s="7"/>
      <c r="L148" s="7"/>
      <c r="M148" s="27"/>
      <c r="P148" s="17" t="str">
        <f>IF(K148="","",IF(VLOOKUP(D148,'Ihr Kontenplan'!$A$9:$AA$278,27)&lt;&gt;"",VLOOKUP(D148,'Ihr Kontenplan'!$A$9:$AA$278,27),IF(AND(K149&lt;&gt;"",K148&gt;=K149),IF(OR(K148&lt;1000,K148&gt;9999),"bitte vierstellige Kontonummer eingeben",""),"")))</f>
        <v/>
      </c>
    </row>
    <row r="149" spans="1:23" x14ac:dyDescent="0.2">
      <c r="A149">
        <f t="shared" si="72"/>
        <v>141</v>
      </c>
      <c r="B149">
        <f t="shared" si="73"/>
        <v>281</v>
      </c>
      <c r="D149" s="12">
        <f t="shared" si="80"/>
        <v>59.000020000000006</v>
      </c>
      <c r="E149" s="12">
        <f t="shared" si="81"/>
        <v>0</v>
      </c>
      <c r="F149">
        <f t="shared" si="82"/>
        <v>1</v>
      </c>
      <c r="G149">
        <f t="shared" si="83"/>
        <v>0</v>
      </c>
      <c r="H149" s="22" t="str">
        <f t="shared" si="84"/>
        <v/>
      </c>
      <c r="I149" s="22" t="s">
        <v>7</v>
      </c>
      <c r="J149" s="20"/>
      <c r="K149" s="7"/>
      <c r="L149" s="7"/>
      <c r="M149" s="27"/>
      <c r="P149" s="17" t="str">
        <f>IF(K149="","",IF(VLOOKUP(D149,'Ihr Kontenplan'!$A$9:$AA$278,27)&lt;&gt;"",VLOOKUP(D149,'Ihr Kontenplan'!$A$9:$AA$278,27),IF(AND(K150&lt;&gt;"",K149&gt;=K150),IF(OR(K149&lt;1000,K149&gt;9999),"bitte vierstellige Kontonummer eingeben",""),"")))</f>
        <v/>
      </c>
    </row>
    <row r="150" spans="1:23" x14ac:dyDescent="0.2">
      <c r="A150">
        <f t="shared" si="72"/>
        <v>142</v>
      </c>
      <c r="B150">
        <f t="shared" si="73"/>
        <v>283</v>
      </c>
      <c r="D150" s="12">
        <f t="shared" si="80"/>
        <v>60</v>
      </c>
      <c r="E150" s="12">
        <f t="shared" si="81"/>
        <v>0</v>
      </c>
      <c r="F150">
        <f t="shared" si="82"/>
        <v>1</v>
      </c>
      <c r="G150">
        <f t="shared" si="83"/>
        <v>1</v>
      </c>
      <c r="H150" s="22" t="str">
        <f t="shared" si="84"/>
        <v>x</v>
      </c>
      <c r="I150" s="22" t="s">
        <v>7</v>
      </c>
      <c r="J150" s="20"/>
      <c r="K150" s="7">
        <v>3500</v>
      </c>
      <c r="L150" s="7" t="s">
        <v>40</v>
      </c>
      <c r="M150" s="27"/>
      <c r="P150" s="17" t="str">
        <f>IF(K150="","",IF(VLOOKUP(D150,'Ihr Kontenplan'!$A$9:$AA$278,27)&lt;&gt;"",VLOOKUP(D150,'Ihr Kontenplan'!$A$9:$AA$278,27),IF(AND(K151&lt;&gt;"",K150&gt;=K151),IF(OR(K150&lt;1000,K150&gt;9999),"bitte vierstellige Kontonummer eingeben",""),"")))</f>
        <v/>
      </c>
    </row>
    <row r="151" spans="1:23" x14ac:dyDescent="0.2">
      <c r="A151">
        <f t="shared" si="72"/>
        <v>143</v>
      </c>
      <c r="B151">
        <f t="shared" si="73"/>
        <v>285</v>
      </c>
      <c r="D151" s="12">
        <f t="shared" si="80"/>
        <v>60.000010000000003</v>
      </c>
      <c r="E151" s="12">
        <f t="shared" si="81"/>
        <v>0</v>
      </c>
      <c r="F151">
        <f t="shared" si="82"/>
        <v>1</v>
      </c>
      <c r="G151">
        <f t="shared" si="83"/>
        <v>0</v>
      </c>
      <c r="H151" s="22" t="str">
        <f t="shared" si="84"/>
        <v/>
      </c>
      <c r="I151" s="22" t="s">
        <v>7</v>
      </c>
      <c r="J151" s="20"/>
      <c r="K151" s="7"/>
      <c r="L151" s="7"/>
      <c r="M151" s="27"/>
      <c r="P151" s="17" t="str">
        <f>IF(K151="","",IF(VLOOKUP(D151,'Ihr Kontenplan'!$A$9:$AA$278,27)&lt;&gt;"",VLOOKUP(D151,'Ihr Kontenplan'!$A$9:$AA$278,27),IF(AND(K152&lt;&gt;"",K151&gt;=K152),IF(OR(K151&lt;1000,K151&gt;9999),"bitte vierstellige Kontonummer eingeben",""),"")))</f>
        <v/>
      </c>
    </row>
    <row r="152" spans="1:23" x14ac:dyDescent="0.2">
      <c r="A152">
        <f t="shared" si="72"/>
        <v>144</v>
      </c>
      <c r="B152">
        <f t="shared" si="73"/>
        <v>287</v>
      </c>
      <c r="D152" s="12">
        <f t="shared" si="80"/>
        <v>60.000020000000006</v>
      </c>
      <c r="E152" s="12">
        <f t="shared" si="81"/>
        <v>0</v>
      </c>
      <c r="F152">
        <f t="shared" si="82"/>
        <v>1</v>
      </c>
      <c r="G152">
        <f t="shared" si="83"/>
        <v>0</v>
      </c>
      <c r="H152" s="22" t="str">
        <f t="shared" si="84"/>
        <v/>
      </c>
      <c r="I152" s="22" t="s">
        <v>7</v>
      </c>
      <c r="J152" s="20"/>
      <c r="K152" s="7"/>
      <c r="L152" s="7"/>
      <c r="M152" s="27"/>
      <c r="P152" s="17" t="str">
        <f>IF(K152="","",IF(VLOOKUP(D152,'Ihr Kontenplan'!$A$9:$AA$278,27)&lt;&gt;"",VLOOKUP(D152,'Ihr Kontenplan'!$A$9:$AA$278,27),IF(AND(K153&lt;&gt;"",K152&gt;=K153),IF(OR(K152&lt;1000,K152&gt;9999),"bitte vierstellige Kontonummer eingeben",""),"")))</f>
        <v/>
      </c>
    </row>
    <row r="153" spans="1:23" x14ac:dyDescent="0.2">
      <c r="A153">
        <f t="shared" si="72"/>
        <v>145</v>
      </c>
      <c r="B153">
        <f t="shared" si="73"/>
        <v>289</v>
      </c>
      <c r="D153" s="12">
        <f t="shared" si="80"/>
        <v>60.00003000000001</v>
      </c>
      <c r="E153" s="12">
        <f t="shared" si="81"/>
        <v>0</v>
      </c>
      <c r="F153">
        <f t="shared" si="82"/>
        <v>1</v>
      </c>
      <c r="G153">
        <f t="shared" si="83"/>
        <v>0</v>
      </c>
      <c r="H153" s="22" t="str">
        <f t="shared" si="84"/>
        <v/>
      </c>
      <c r="I153" s="22" t="s">
        <v>7</v>
      </c>
      <c r="J153" s="20"/>
      <c r="K153" s="7"/>
      <c r="L153" s="7"/>
      <c r="M153" s="27"/>
      <c r="P153" s="17" t="str">
        <f>IF(K153="","",IF(VLOOKUP(D153,'Ihr Kontenplan'!$A$9:$AA$278,27)&lt;&gt;"",VLOOKUP(D153,'Ihr Kontenplan'!$A$9:$AA$278,27),IF(AND(K154&lt;&gt;"",K153&gt;=K154),IF(OR(K153&lt;1000,K153&gt;9999),"bitte vierstellige Kontonummer eingeben",""),"")))</f>
        <v/>
      </c>
      <c r="Q153">
        <f t="shared" si="65"/>
        <v>0</v>
      </c>
      <c r="R153">
        <f>IF(OR(AND(J153&lt;&gt;"",I154="",I155=$I$3),AND(J153&lt;&gt;"",I154=$I$3)),R137+1,R137)</f>
        <v>7</v>
      </c>
      <c r="S153">
        <f>IF(OR(AND(J153&lt;&gt;"",I154="",I155=$I$4),AND(J153&lt;&gt;"",I154=$I$4)),S137+1,S137)</f>
        <v>4</v>
      </c>
      <c r="T153">
        <f>IF(OR(AND(J153&lt;&gt;"",I154="",I155=$I$5),AND(J153&lt;&gt;"",I154=$I$5)),T137+1,T137)</f>
        <v>1</v>
      </c>
      <c r="U153">
        <f>IF(OR(AND(J153&lt;&gt;"",I154="",I155=$I$6),AND(J153&lt;&gt;"",I154=$I$6)),U137+1,U137)</f>
        <v>0</v>
      </c>
      <c r="W153">
        <f>IF(K153="",W137+0.0001,K153)</f>
        <v>3200.0001000000002</v>
      </c>
    </row>
    <row r="154" spans="1:23" x14ac:dyDescent="0.2">
      <c r="A154">
        <f t="shared" si="72"/>
        <v>146</v>
      </c>
      <c r="B154">
        <f t="shared" si="73"/>
        <v>291</v>
      </c>
      <c r="D154" s="12">
        <f t="shared" si="77"/>
        <v>60.000040000000013</v>
      </c>
      <c r="E154" s="12">
        <f>IF(AND(F154=0,J154&lt;&gt;""),IF(COUNTIF(G155:G163,1),1,0),0)</f>
        <v>0</v>
      </c>
      <c r="F154">
        <f t="shared" si="78"/>
        <v>1</v>
      </c>
      <c r="G154">
        <f t="shared" si="79"/>
        <v>0</v>
      </c>
      <c r="H154" s="22" t="str">
        <f t="shared" si="74"/>
        <v/>
      </c>
      <c r="I154" s="22" t="s">
        <v>7</v>
      </c>
      <c r="J154" s="20"/>
      <c r="K154" s="7"/>
      <c r="L154" s="7"/>
      <c r="M154" s="27"/>
      <c r="P154" s="17" t="str">
        <f>IF(K154="","",IF(VLOOKUP(D154,'Ihr Kontenplan'!$A$9:$AA$278,27)&lt;&gt;"",VLOOKUP(D154,'Ihr Kontenplan'!$A$9:$AA$278,27),IF(AND(K155&lt;&gt;"",K154&gt;=K155),IF(OR(K154&lt;1000,K154&gt;9999),"bitte vierstellige Kontonummer eingeben",""),"")))</f>
        <v/>
      </c>
      <c r="Q154">
        <f t="shared" si="65"/>
        <v>0</v>
      </c>
      <c r="R154">
        <f t="shared" si="66"/>
        <v>7</v>
      </c>
      <c r="S154">
        <f t="shared" si="67"/>
        <v>4</v>
      </c>
      <c r="T154">
        <f t="shared" si="68"/>
        <v>1</v>
      </c>
      <c r="U154">
        <f t="shared" si="69"/>
        <v>0</v>
      </c>
      <c r="W154">
        <f t="shared" si="70"/>
        <v>3200.0002000000004</v>
      </c>
    </row>
    <row r="155" spans="1:23" x14ac:dyDescent="0.2">
      <c r="A155">
        <f t="shared" si="72"/>
        <v>147</v>
      </c>
      <c r="B155">
        <f t="shared" si="73"/>
        <v>293</v>
      </c>
      <c r="D155" s="12">
        <f t="shared" si="77"/>
        <v>60.000050000000016</v>
      </c>
      <c r="E155" s="12">
        <f>IF(AND(F155=0,J155&lt;&gt;""),IF(COUNTIF(G156:G164,1),1,0),0)</f>
        <v>0</v>
      </c>
      <c r="F155">
        <f t="shared" si="78"/>
        <v>1</v>
      </c>
      <c r="G155">
        <f t="shared" si="79"/>
        <v>0</v>
      </c>
      <c r="H155" s="22" t="str">
        <f t="shared" si="74"/>
        <v/>
      </c>
      <c r="I155" s="22" t="s">
        <v>7</v>
      </c>
      <c r="J155" s="20"/>
      <c r="K155" s="7"/>
      <c r="L155" s="7"/>
      <c r="M155" s="27"/>
      <c r="P155" s="17" t="str">
        <f>IF(K155="","",IF(VLOOKUP(D155,'Ihr Kontenplan'!$A$9:$AA$278,27)&lt;&gt;"",VLOOKUP(D155,'Ihr Kontenplan'!$A$9:$AA$278,27),IF(AND(K156&lt;&gt;"",K155&gt;=K156),IF(OR(K155&lt;1000,K155&gt;9999),"bitte vierstellige Kontonummer eingeben",""),"")))</f>
        <v/>
      </c>
      <c r="Q155">
        <f t="shared" si="65"/>
        <v>0</v>
      </c>
      <c r="R155">
        <f t="shared" si="66"/>
        <v>7</v>
      </c>
      <c r="S155">
        <f t="shared" si="67"/>
        <v>4</v>
      </c>
      <c r="T155">
        <f t="shared" si="68"/>
        <v>1</v>
      </c>
      <c r="U155">
        <f t="shared" si="69"/>
        <v>0</v>
      </c>
      <c r="W155">
        <f t="shared" si="70"/>
        <v>3200.0003000000006</v>
      </c>
    </row>
    <row r="156" spans="1:23" x14ac:dyDescent="0.2">
      <c r="A156">
        <f t="shared" si="72"/>
        <v>148</v>
      </c>
      <c r="B156">
        <f t="shared" si="73"/>
        <v>295</v>
      </c>
      <c r="D156" s="12">
        <f t="shared" si="77"/>
        <v>60.000060000000019</v>
      </c>
      <c r="E156" s="12">
        <f>IF(AND(F156=0,J156&lt;&gt;""),IF(COUNTIF(G157:G165,1),1,0),0)</f>
        <v>0</v>
      </c>
      <c r="F156">
        <f t="shared" si="78"/>
        <v>1</v>
      </c>
      <c r="G156">
        <f t="shared" si="79"/>
        <v>0</v>
      </c>
      <c r="H156" s="22" t="str">
        <f t="shared" si="74"/>
        <v/>
      </c>
      <c r="I156" s="22" t="s">
        <v>7</v>
      </c>
      <c r="J156" s="20"/>
      <c r="K156" s="7"/>
      <c r="L156" s="7"/>
      <c r="M156" s="27"/>
      <c r="P156" s="17" t="str">
        <f>IF(K156="","",IF(VLOOKUP(D156,'Ihr Kontenplan'!$A$9:$AA$278,27)&lt;&gt;"",VLOOKUP(D156,'Ihr Kontenplan'!$A$9:$AA$278,27),IF(AND(K157&lt;&gt;"",K156&gt;=K157),IF(OR(K156&lt;1000,K156&gt;9999),"bitte vierstellige Kontonummer eingeben",""),"")))</f>
        <v/>
      </c>
      <c r="Q156">
        <f t="shared" si="65"/>
        <v>0</v>
      </c>
      <c r="R156">
        <f t="shared" si="66"/>
        <v>7</v>
      </c>
      <c r="S156">
        <f t="shared" si="67"/>
        <v>4</v>
      </c>
      <c r="T156">
        <f t="shared" si="68"/>
        <v>1</v>
      </c>
      <c r="U156">
        <f t="shared" si="69"/>
        <v>0</v>
      </c>
      <c r="W156">
        <f t="shared" si="70"/>
        <v>3200.0004000000008</v>
      </c>
    </row>
    <row r="157" spans="1:23" x14ac:dyDescent="0.2">
      <c r="A157">
        <f t="shared" si="72"/>
        <v>149</v>
      </c>
      <c r="B157">
        <f t="shared" si="73"/>
        <v>297</v>
      </c>
      <c r="D157" s="12">
        <f t="shared" si="77"/>
        <v>61</v>
      </c>
      <c r="E157" s="12">
        <f>IF(AND(F157=0,J157&lt;&gt;""),IF(COUNTIF(G158:G177,1),1,0),0)</f>
        <v>1</v>
      </c>
      <c r="F157">
        <f t="shared" si="78"/>
        <v>0</v>
      </c>
      <c r="G157">
        <f t="shared" si="79"/>
        <v>0</v>
      </c>
      <c r="H157" s="22" t="str">
        <f t="shared" si="74"/>
        <v/>
      </c>
      <c r="I157" s="22"/>
      <c r="J157" s="6" t="s">
        <v>128</v>
      </c>
      <c r="K157" s="20"/>
      <c r="L157" s="20"/>
      <c r="M157" s="27"/>
      <c r="P157" s="17" t="str">
        <f>IF(K157="","",IF(VLOOKUP(D157,'Ihr Kontenplan'!$A$9:$AA$278,27)&lt;&gt;"",VLOOKUP(D157,'Ihr Kontenplan'!$A$9:$AA$278,27),IF(AND(K158&lt;&gt;"",K157&gt;=K158),IF(OR(K157&lt;1000,K157&gt;9999),"bitte vierstellige Kontonummer eingeben",""),"")))</f>
        <v/>
      </c>
      <c r="Q157">
        <f t="shared" si="65"/>
        <v>0</v>
      </c>
      <c r="R157">
        <f t="shared" si="66"/>
        <v>7</v>
      </c>
      <c r="S157">
        <f t="shared" si="67"/>
        <v>4</v>
      </c>
      <c r="T157">
        <f t="shared" si="68"/>
        <v>2</v>
      </c>
      <c r="U157">
        <f t="shared" si="69"/>
        <v>0</v>
      </c>
      <c r="W157">
        <f t="shared" si="70"/>
        <v>3200.000500000001</v>
      </c>
    </row>
    <row r="158" spans="1:23" x14ac:dyDescent="0.2">
      <c r="A158">
        <f t="shared" si="72"/>
        <v>150</v>
      </c>
      <c r="B158">
        <f t="shared" si="73"/>
        <v>299</v>
      </c>
      <c r="D158" s="12">
        <f t="shared" si="77"/>
        <v>62</v>
      </c>
      <c r="E158" s="12">
        <f t="shared" ref="E158:E167" si="85">IF(AND(F158=0,J158&lt;&gt;""),IF(COUNTIF(G159:G167,1),1,0),0)</f>
        <v>0</v>
      </c>
      <c r="F158">
        <f t="shared" si="78"/>
        <v>1</v>
      </c>
      <c r="G158">
        <f t="shared" si="79"/>
        <v>1</v>
      </c>
      <c r="H158" s="22" t="str">
        <f t="shared" si="74"/>
        <v>x</v>
      </c>
      <c r="I158" s="22" t="s">
        <v>7</v>
      </c>
      <c r="J158" s="20"/>
      <c r="K158" s="7">
        <v>4000</v>
      </c>
      <c r="L158" s="7" t="s">
        <v>92</v>
      </c>
      <c r="M158" s="27"/>
      <c r="N158" s="12" t="s">
        <v>129</v>
      </c>
      <c r="P158" s="17" t="str">
        <f>IF(K158="","",IF(VLOOKUP(D158,'Ihr Kontenplan'!$A$9:$AA$278,27)&lt;&gt;"",VLOOKUP(D158,'Ihr Kontenplan'!$A$9:$AA$278,27),IF(AND(K159&lt;&gt;"",K158&gt;=K159),IF(OR(K158&lt;1000,K158&gt;9999),"bitte vierstellige Kontonummer eingeben",""),"")))</f>
        <v/>
      </c>
      <c r="Q158">
        <f t="shared" si="65"/>
        <v>4000</v>
      </c>
      <c r="R158">
        <f t="shared" si="66"/>
        <v>7</v>
      </c>
      <c r="S158">
        <f t="shared" si="67"/>
        <v>4</v>
      </c>
      <c r="T158">
        <f t="shared" si="68"/>
        <v>2</v>
      </c>
      <c r="U158">
        <f t="shared" si="69"/>
        <v>0</v>
      </c>
      <c r="W158">
        <f t="shared" si="70"/>
        <v>4000</v>
      </c>
    </row>
    <row r="159" spans="1:23" x14ac:dyDescent="0.2">
      <c r="A159">
        <f t="shared" si="72"/>
        <v>151</v>
      </c>
      <c r="B159">
        <f t="shared" si="73"/>
        <v>301</v>
      </c>
      <c r="D159" s="12">
        <f t="shared" si="77"/>
        <v>62.000010000000003</v>
      </c>
      <c r="E159" s="12">
        <f t="shared" si="85"/>
        <v>0</v>
      </c>
      <c r="F159">
        <f t="shared" si="78"/>
        <v>1</v>
      </c>
      <c r="G159">
        <f t="shared" si="79"/>
        <v>0</v>
      </c>
      <c r="H159" s="22" t="str">
        <f t="shared" si="74"/>
        <v/>
      </c>
      <c r="I159" s="22" t="s">
        <v>7</v>
      </c>
      <c r="J159" s="20"/>
      <c r="K159" s="7"/>
      <c r="L159" s="7"/>
      <c r="M159" s="27"/>
      <c r="P159" s="17" t="str">
        <f>IF(K159="","",IF(VLOOKUP(D159,'Ihr Kontenplan'!$A$9:$AA$278,27)&lt;&gt;"",VLOOKUP(D159,'Ihr Kontenplan'!$A$9:$AA$278,27),IF(AND(K160&lt;&gt;"",K159&gt;=K160),IF(OR(K159&lt;1000,K159&gt;9999),"bitte vierstellige Kontonummer eingeben",""),"")))</f>
        <v/>
      </c>
      <c r="Q159">
        <f t="shared" si="65"/>
        <v>0</v>
      </c>
      <c r="R159">
        <f t="shared" si="66"/>
        <v>7</v>
      </c>
      <c r="S159">
        <f t="shared" si="67"/>
        <v>4</v>
      </c>
      <c r="T159">
        <f t="shared" si="68"/>
        <v>2</v>
      </c>
      <c r="U159">
        <f t="shared" si="69"/>
        <v>0</v>
      </c>
      <c r="W159">
        <f t="shared" si="70"/>
        <v>4000.0001000000002</v>
      </c>
    </row>
    <row r="160" spans="1:23" x14ac:dyDescent="0.2">
      <c r="A160">
        <f t="shared" si="72"/>
        <v>152</v>
      </c>
      <c r="B160">
        <f t="shared" si="73"/>
        <v>303</v>
      </c>
      <c r="D160" s="12">
        <f t="shared" si="77"/>
        <v>62.000020000000006</v>
      </c>
      <c r="E160" s="12">
        <f t="shared" si="85"/>
        <v>0</v>
      </c>
      <c r="F160">
        <f t="shared" si="78"/>
        <v>1</v>
      </c>
      <c r="G160">
        <f t="shared" si="79"/>
        <v>0</v>
      </c>
      <c r="H160" s="22" t="str">
        <f t="shared" si="74"/>
        <v/>
      </c>
      <c r="I160" s="22" t="s">
        <v>7</v>
      </c>
      <c r="J160" s="20"/>
      <c r="K160" s="7"/>
      <c r="L160" s="7"/>
      <c r="M160" s="27"/>
      <c r="P160" s="17" t="str">
        <f>IF(K160="","",IF(VLOOKUP(D160,'Ihr Kontenplan'!$A$9:$AA$278,27)&lt;&gt;"",VLOOKUP(D160,'Ihr Kontenplan'!$A$9:$AA$278,27),IF(AND(K161&lt;&gt;"",K160&gt;=K161),IF(OR(K160&lt;1000,K160&gt;9999),"bitte vierstellige Kontonummer eingeben",""),"")))</f>
        <v/>
      </c>
      <c r="Q160">
        <f t="shared" si="65"/>
        <v>0</v>
      </c>
      <c r="R160">
        <f t="shared" si="66"/>
        <v>7</v>
      </c>
      <c r="S160">
        <f t="shared" si="67"/>
        <v>4</v>
      </c>
      <c r="T160">
        <f t="shared" si="68"/>
        <v>2</v>
      </c>
      <c r="U160">
        <f t="shared" si="69"/>
        <v>0</v>
      </c>
      <c r="W160">
        <f t="shared" si="70"/>
        <v>4000.0002000000004</v>
      </c>
    </row>
    <row r="161" spans="1:23" x14ac:dyDescent="0.2">
      <c r="A161">
        <f t="shared" si="72"/>
        <v>153</v>
      </c>
      <c r="B161">
        <f t="shared" si="73"/>
        <v>305</v>
      </c>
      <c r="D161" s="12">
        <f t="shared" si="77"/>
        <v>63</v>
      </c>
      <c r="E161" s="12">
        <f t="shared" si="85"/>
        <v>0</v>
      </c>
      <c r="F161">
        <f t="shared" si="78"/>
        <v>1</v>
      </c>
      <c r="G161">
        <f t="shared" si="79"/>
        <v>1</v>
      </c>
      <c r="H161" s="22" t="str">
        <f t="shared" si="74"/>
        <v>x</v>
      </c>
      <c r="I161" s="22" t="s">
        <v>7</v>
      </c>
      <c r="J161" s="20"/>
      <c r="K161" s="7">
        <v>4100</v>
      </c>
      <c r="L161" s="7" t="s">
        <v>107</v>
      </c>
      <c r="M161" s="27"/>
      <c r="P161" s="17" t="str">
        <f>IF(K161="","",IF(VLOOKUP(D161,'Ihr Kontenplan'!$A$9:$AA$278,27)&lt;&gt;"",VLOOKUP(D161,'Ihr Kontenplan'!$A$9:$AA$278,27),IF(AND(K162&lt;&gt;"",K161&gt;=K162),IF(OR(K161&lt;1000,K161&gt;9999),"bitte vierstellige Kontonummer eingeben",""),"")))</f>
        <v/>
      </c>
      <c r="Q161">
        <f t="shared" si="65"/>
        <v>4100</v>
      </c>
      <c r="R161">
        <f t="shared" si="66"/>
        <v>7</v>
      </c>
      <c r="S161">
        <f t="shared" si="67"/>
        <v>4</v>
      </c>
      <c r="T161">
        <f t="shared" si="68"/>
        <v>2</v>
      </c>
      <c r="U161">
        <f t="shared" si="69"/>
        <v>0</v>
      </c>
      <c r="W161">
        <f t="shared" si="70"/>
        <v>4100</v>
      </c>
    </row>
    <row r="162" spans="1:23" x14ac:dyDescent="0.2">
      <c r="A162">
        <f t="shared" si="72"/>
        <v>154</v>
      </c>
      <c r="B162">
        <f t="shared" si="73"/>
        <v>307</v>
      </c>
      <c r="D162" s="12">
        <f t="shared" si="77"/>
        <v>64</v>
      </c>
      <c r="E162" s="12">
        <f t="shared" si="85"/>
        <v>0</v>
      </c>
      <c r="F162">
        <f t="shared" si="78"/>
        <v>1</v>
      </c>
      <c r="G162">
        <f t="shared" si="79"/>
        <v>1</v>
      </c>
      <c r="H162" s="22" t="str">
        <f t="shared" si="74"/>
        <v>x</v>
      </c>
      <c r="I162" s="22" t="s">
        <v>7</v>
      </c>
      <c r="J162" s="20"/>
      <c r="K162" s="7">
        <v>4110</v>
      </c>
      <c r="L162" s="7" t="s">
        <v>168</v>
      </c>
      <c r="M162" s="27"/>
      <c r="P162" s="17" t="str">
        <f>IF(K162="","",IF(VLOOKUP(D162,'Ihr Kontenplan'!$A$9:$AA$278,27)&lt;&gt;"",VLOOKUP(D162,'Ihr Kontenplan'!$A$9:$AA$278,27),IF(AND(K163&lt;&gt;"",K162&gt;=K163),IF(OR(K162&lt;1000,K162&gt;9999),"bitte vierstellige Kontonummer eingeben",""),"")))</f>
        <v/>
      </c>
      <c r="Q162">
        <f t="shared" si="65"/>
        <v>4110</v>
      </c>
      <c r="R162">
        <f t="shared" si="66"/>
        <v>7</v>
      </c>
      <c r="S162">
        <f t="shared" si="67"/>
        <v>4</v>
      </c>
      <c r="T162">
        <f t="shared" si="68"/>
        <v>2</v>
      </c>
      <c r="U162">
        <f t="shared" si="69"/>
        <v>0</v>
      </c>
      <c r="W162">
        <f t="shared" si="70"/>
        <v>4110</v>
      </c>
    </row>
    <row r="163" spans="1:23" x14ac:dyDescent="0.2">
      <c r="A163">
        <f t="shared" si="72"/>
        <v>155</v>
      </c>
      <c r="B163">
        <f t="shared" si="73"/>
        <v>309</v>
      </c>
      <c r="D163" s="12">
        <f t="shared" si="77"/>
        <v>64.000010000000003</v>
      </c>
      <c r="E163" s="12">
        <f t="shared" si="85"/>
        <v>0</v>
      </c>
      <c r="F163">
        <f t="shared" si="78"/>
        <v>1</v>
      </c>
      <c r="G163">
        <f t="shared" si="79"/>
        <v>0</v>
      </c>
      <c r="H163" s="22" t="str">
        <f t="shared" si="74"/>
        <v/>
      </c>
      <c r="I163" s="22" t="s">
        <v>7</v>
      </c>
      <c r="J163" s="20"/>
      <c r="K163" s="7"/>
      <c r="L163" s="7"/>
      <c r="M163" s="27"/>
      <c r="P163" s="17" t="str">
        <f>IF(K163="","",IF(VLOOKUP(D163,'Ihr Kontenplan'!$A$9:$AA$278,27)&lt;&gt;"",VLOOKUP(D163,'Ihr Kontenplan'!$A$9:$AA$278,27),IF(AND(K164&lt;&gt;"",K163&gt;=K164),IF(OR(K163&lt;1000,K163&gt;9999),"bitte vierstellige Kontonummer eingeben",""),"")))</f>
        <v/>
      </c>
      <c r="Q163">
        <f t="shared" si="65"/>
        <v>0</v>
      </c>
      <c r="R163">
        <f t="shared" si="66"/>
        <v>7</v>
      </c>
      <c r="S163">
        <f t="shared" si="67"/>
        <v>4</v>
      </c>
      <c r="T163">
        <f t="shared" si="68"/>
        <v>2</v>
      </c>
      <c r="U163">
        <f t="shared" si="69"/>
        <v>0</v>
      </c>
      <c r="W163">
        <f t="shared" si="70"/>
        <v>4110.0001000000002</v>
      </c>
    </row>
    <row r="164" spans="1:23" x14ac:dyDescent="0.2">
      <c r="A164">
        <f t="shared" si="72"/>
        <v>156</v>
      </c>
      <c r="B164">
        <f t="shared" si="73"/>
        <v>311</v>
      </c>
      <c r="D164" s="12">
        <f t="shared" si="77"/>
        <v>64.000020000000006</v>
      </c>
      <c r="E164" s="12">
        <f t="shared" si="85"/>
        <v>0</v>
      </c>
      <c r="F164">
        <f t="shared" si="78"/>
        <v>1</v>
      </c>
      <c r="G164">
        <f t="shared" si="79"/>
        <v>0</v>
      </c>
      <c r="H164" s="22" t="str">
        <f t="shared" si="74"/>
        <v/>
      </c>
      <c r="I164" s="22" t="s">
        <v>7</v>
      </c>
      <c r="J164" s="20"/>
      <c r="K164" s="7"/>
      <c r="L164" s="7"/>
      <c r="M164" s="27"/>
      <c r="P164" s="17" t="str">
        <f>IF(K164="","",IF(VLOOKUP(D164,'Ihr Kontenplan'!$A$9:$AA$278,27)&lt;&gt;"",VLOOKUP(D164,'Ihr Kontenplan'!$A$9:$AA$278,27),IF(AND(K165&lt;&gt;"",K164&gt;=K165),IF(OR(K164&lt;1000,K164&gt;9999),"bitte vierstellige Kontonummer eingeben",""),"")))</f>
        <v/>
      </c>
      <c r="Q164">
        <f t="shared" si="65"/>
        <v>0</v>
      </c>
      <c r="R164">
        <f t="shared" si="66"/>
        <v>7</v>
      </c>
      <c r="S164">
        <f t="shared" si="67"/>
        <v>4</v>
      </c>
      <c r="T164">
        <f t="shared" si="68"/>
        <v>2</v>
      </c>
      <c r="U164">
        <f t="shared" si="69"/>
        <v>0</v>
      </c>
      <c r="W164">
        <f t="shared" si="70"/>
        <v>4110.0002000000004</v>
      </c>
    </row>
    <row r="165" spans="1:23" x14ac:dyDescent="0.2">
      <c r="A165">
        <f t="shared" si="72"/>
        <v>157</v>
      </c>
      <c r="B165">
        <f t="shared" si="73"/>
        <v>313</v>
      </c>
      <c r="D165" s="12">
        <f t="shared" si="77"/>
        <v>65</v>
      </c>
      <c r="E165" s="12">
        <f t="shared" si="85"/>
        <v>0</v>
      </c>
      <c r="F165">
        <f t="shared" si="78"/>
        <v>1</v>
      </c>
      <c r="G165">
        <f t="shared" si="79"/>
        <v>1</v>
      </c>
      <c r="H165" s="22" t="str">
        <f t="shared" si="74"/>
        <v>x</v>
      </c>
      <c r="I165" s="22" t="s">
        <v>7</v>
      </c>
      <c r="J165" s="20"/>
      <c r="K165" s="7">
        <v>4200</v>
      </c>
      <c r="L165" s="7" t="s">
        <v>132</v>
      </c>
      <c r="M165" s="27"/>
      <c r="P165" s="17" t="str">
        <f>IF(K165="","",IF(VLOOKUP(D165,'Ihr Kontenplan'!$A$9:$AA$278,27)&lt;&gt;"",VLOOKUP(D165,'Ihr Kontenplan'!$A$9:$AA$278,27),IF(AND(K166&lt;&gt;"",K165&gt;=K166),IF(OR(K165&lt;1000,K165&gt;9999),"bitte vierstellige Kontonummer eingeben",""),"")))</f>
        <v/>
      </c>
      <c r="Q165">
        <f t="shared" si="65"/>
        <v>4200</v>
      </c>
      <c r="R165">
        <f t="shared" si="66"/>
        <v>7</v>
      </c>
      <c r="S165">
        <f t="shared" si="67"/>
        <v>4</v>
      </c>
      <c r="T165">
        <f t="shared" si="68"/>
        <v>2</v>
      </c>
      <c r="U165">
        <f t="shared" si="69"/>
        <v>0</v>
      </c>
      <c r="W165">
        <f t="shared" si="70"/>
        <v>4200</v>
      </c>
    </row>
    <row r="166" spans="1:23" x14ac:dyDescent="0.2">
      <c r="A166">
        <f t="shared" si="72"/>
        <v>158</v>
      </c>
      <c r="B166">
        <f t="shared" si="73"/>
        <v>315</v>
      </c>
      <c r="D166" s="12">
        <f t="shared" si="77"/>
        <v>65.000010000000003</v>
      </c>
      <c r="E166" s="12">
        <f t="shared" si="85"/>
        <v>0</v>
      </c>
      <c r="F166">
        <f t="shared" si="78"/>
        <v>1</v>
      </c>
      <c r="G166">
        <f t="shared" si="79"/>
        <v>0</v>
      </c>
      <c r="H166" s="22" t="str">
        <f t="shared" si="74"/>
        <v/>
      </c>
      <c r="I166" s="22" t="s">
        <v>7</v>
      </c>
      <c r="J166" s="20"/>
      <c r="K166" s="7"/>
      <c r="L166" s="7"/>
      <c r="M166" s="27"/>
      <c r="P166" s="17" t="str">
        <f>IF(K166="","",IF(VLOOKUP(D166,'Ihr Kontenplan'!$A$9:$AA$278,27)&lt;&gt;"",VLOOKUP(D166,'Ihr Kontenplan'!$A$9:$AA$278,27),IF(AND(K167&lt;&gt;"",K166&gt;=K167),IF(OR(K166&lt;1000,K166&gt;9999),"bitte vierstellige Kontonummer eingeben",""),"")))</f>
        <v/>
      </c>
      <c r="Q166">
        <f t="shared" si="65"/>
        <v>0</v>
      </c>
      <c r="R166">
        <f t="shared" si="66"/>
        <v>7</v>
      </c>
      <c r="S166">
        <f t="shared" si="67"/>
        <v>4</v>
      </c>
      <c r="T166">
        <f t="shared" si="68"/>
        <v>2</v>
      </c>
      <c r="U166">
        <f t="shared" si="69"/>
        <v>0</v>
      </c>
      <c r="W166">
        <f t="shared" si="70"/>
        <v>4200.0001000000002</v>
      </c>
    </row>
    <row r="167" spans="1:23" x14ac:dyDescent="0.2">
      <c r="A167">
        <f t="shared" si="72"/>
        <v>159</v>
      </c>
      <c r="B167">
        <f t="shared" si="73"/>
        <v>317</v>
      </c>
      <c r="D167" s="12">
        <f t="shared" si="77"/>
        <v>66</v>
      </c>
      <c r="E167" s="12">
        <f t="shared" si="85"/>
        <v>0</v>
      </c>
      <c r="F167">
        <f t="shared" si="78"/>
        <v>1</v>
      </c>
      <c r="G167">
        <f t="shared" si="79"/>
        <v>1</v>
      </c>
      <c r="H167" s="22" t="str">
        <f t="shared" si="74"/>
        <v>x</v>
      </c>
      <c r="I167" s="22" t="s">
        <v>7</v>
      </c>
      <c r="J167" s="20"/>
      <c r="K167" s="7">
        <v>4300</v>
      </c>
      <c r="L167" s="7" t="s">
        <v>133</v>
      </c>
      <c r="M167" s="27"/>
      <c r="P167" s="17" t="str">
        <f>IF(K167="","",IF(VLOOKUP(D167,'Ihr Kontenplan'!$A$9:$AA$278,27)&lt;&gt;"",VLOOKUP(D167,'Ihr Kontenplan'!$A$9:$AA$278,27),IF(AND(K168&lt;&gt;"",K167&gt;=K168),IF(OR(K167&lt;1000,K167&gt;9999),"bitte vierstellige Kontonummer eingeben",""),"")))</f>
        <v/>
      </c>
      <c r="Q167">
        <f t="shared" si="65"/>
        <v>4300</v>
      </c>
      <c r="R167">
        <f t="shared" si="66"/>
        <v>7</v>
      </c>
      <c r="S167">
        <f t="shared" si="67"/>
        <v>4</v>
      </c>
      <c r="T167">
        <f t="shared" si="68"/>
        <v>2</v>
      </c>
      <c r="U167">
        <f t="shared" si="69"/>
        <v>0</v>
      </c>
      <c r="W167">
        <f t="shared" si="70"/>
        <v>4300</v>
      </c>
    </row>
    <row r="168" spans="1:23" x14ac:dyDescent="0.2">
      <c r="A168">
        <f t="shared" si="72"/>
        <v>160</v>
      </c>
      <c r="B168">
        <f t="shared" si="73"/>
        <v>319</v>
      </c>
      <c r="D168" s="12">
        <f t="shared" ref="D168:D259" si="86">IF(OR(E168=1,G168=1),ROUND(D167+1,0),D167+0.00001)</f>
        <v>66.000010000000003</v>
      </c>
      <c r="E168" s="12">
        <f t="shared" ref="E168:E183" si="87">IF(AND(F168=0,J168&lt;&gt;""),IF(COUNTIF(G169:G177,1),1,0),0)</f>
        <v>0</v>
      </c>
      <c r="F168">
        <f t="shared" ref="F168:F259" si="88">IF(J168&lt;&gt;"",0,1)</f>
        <v>1</v>
      </c>
      <c r="G168">
        <f t="shared" ref="G168:G259" si="89">IF(AND(H168&lt;&gt;"",OR(K168&lt;&gt;"",L168&lt;&gt;"")),1,0)</f>
        <v>0</v>
      </c>
      <c r="H168" s="22" t="str">
        <f t="shared" si="74"/>
        <v/>
      </c>
      <c r="I168" s="22" t="s">
        <v>7</v>
      </c>
      <c r="J168" s="20"/>
      <c r="K168" s="7"/>
      <c r="L168" s="7"/>
      <c r="M168" s="27"/>
      <c r="P168" s="17" t="str">
        <f>IF(K168="","",IF(VLOOKUP(D168,'Ihr Kontenplan'!$A$9:$AA$278,27)&lt;&gt;"",VLOOKUP(D168,'Ihr Kontenplan'!$A$9:$AA$278,27),IF(AND(K169&lt;&gt;"",K168&gt;=K169),IF(OR(K168&lt;1000,K168&gt;9999),"bitte vierstellige Kontonummer eingeben",""),"")))</f>
        <v/>
      </c>
      <c r="Q168">
        <f t="shared" si="65"/>
        <v>0</v>
      </c>
      <c r="R168">
        <f t="shared" si="66"/>
        <v>7</v>
      </c>
      <c r="S168">
        <f t="shared" si="67"/>
        <v>4</v>
      </c>
      <c r="T168">
        <f t="shared" si="68"/>
        <v>2</v>
      </c>
      <c r="U168">
        <f t="shared" si="69"/>
        <v>0</v>
      </c>
      <c r="W168">
        <f t="shared" si="70"/>
        <v>4300.0001000000002</v>
      </c>
    </row>
    <row r="169" spans="1:23" x14ac:dyDescent="0.2">
      <c r="A169">
        <f t="shared" si="72"/>
        <v>161</v>
      </c>
      <c r="B169">
        <f t="shared" si="73"/>
        <v>321</v>
      </c>
      <c r="D169" s="12">
        <f t="shared" si="86"/>
        <v>67</v>
      </c>
      <c r="E169" s="12">
        <f t="shared" si="87"/>
        <v>0</v>
      </c>
      <c r="F169">
        <f t="shared" si="88"/>
        <v>1</v>
      </c>
      <c r="G169">
        <f t="shared" si="89"/>
        <v>1</v>
      </c>
      <c r="H169" s="22" t="str">
        <f t="shared" si="74"/>
        <v>x</v>
      </c>
      <c r="I169" s="22" t="s">
        <v>7</v>
      </c>
      <c r="J169" s="20"/>
      <c r="K169" s="7">
        <v>4400</v>
      </c>
      <c r="L169" s="7" t="s">
        <v>41</v>
      </c>
      <c r="M169" s="27"/>
      <c r="P169" s="17" t="str">
        <f>IF(K169="","",IF(VLOOKUP(D169,'Ihr Kontenplan'!$A$9:$AA$278,27)&lt;&gt;"",VLOOKUP(D169,'Ihr Kontenplan'!$A$9:$AA$278,27),IF(AND(K170&lt;&gt;"",K169&gt;=K170),IF(OR(K169&lt;1000,K169&gt;9999),"bitte vierstellige Kontonummer eingeben",""),"")))</f>
        <v/>
      </c>
      <c r="Q169">
        <f t="shared" si="65"/>
        <v>4400</v>
      </c>
      <c r="R169">
        <f t="shared" si="66"/>
        <v>7</v>
      </c>
      <c r="S169">
        <f t="shared" si="67"/>
        <v>4</v>
      </c>
      <c r="T169">
        <f t="shared" si="68"/>
        <v>2</v>
      </c>
      <c r="U169">
        <f t="shared" si="69"/>
        <v>0</v>
      </c>
      <c r="W169">
        <f t="shared" si="70"/>
        <v>4400</v>
      </c>
    </row>
    <row r="170" spans="1:23" x14ac:dyDescent="0.2">
      <c r="A170">
        <f t="shared" si="72"/>
        <v>162</v>
      </c>
      <c r="B170">
        <f t="shared" si="73"/>
        <v>323</v>
      </c>
      <c r="D170" s="12">
        <f t="shared" si="86"/>
        <v>68</v>
      </c>
      <c r="E170" s="12">
        <f t="shared" si="87"/>
        <v>0</v>
      </c>
      <c r="F170">
        <f t="shared" si="88"/>
        <v>1</v>
      </c>
      <c r="G170">
        <f t="shared" si="89"/>
        <v>1</v>
      </c>
      <c r="H170" s="22" t="str">
        <f t="shared" si="74"/>
        <v>x</v>
      </c>
      <c r="I170" s="22" t="s">
        <v>7</v>
      </c>
      <c r="J170" s="20"/>
      <c r="K170" s="7">
        <v>4500</v>
      </c>
      <c r="L170" s="7" t="s">
        <v>26</v>
      </c>
      <c r="M170" s="27"/>
      <c r="P170" s="17" t="str">
        <f>IF(K170="","",IF(VLOOKUP(D170,'Ihr Kontenplan'!$A$9:$AA$278,27)&lt;&gt;"",VLOOKUP(D170,'Ihr Kontenplan'!$A$9:$AA$278,27),IF(AND(K171&lt;&gt;"",K170&gt;=K171),IF(OR(K170&lt;1000,K170&gt;9999),"bitte vierstellige Kontonummer eingeben",""),"")))</f>
        <v/>
      </c>
      <c r="Q170">
        <f t="shared" si="65"/>
        <v>4500</v>
      </c>
      <c r="R170">
        <f t="shared" si="66"/>
        <v>7</v>
      </c>
      <c r="S170">
        <f t="shared" si="67"/>
        <v>4</v>
      </c>
      <c r="T170">
        <f t="shared" si="68"/>
        <v>2</v>
      </c>
      <c r="U170">
        <f t="shared" si="69"/>
        <v>0</v>
      </c>
      <c r="W170">
        <f t="shared" si="70"/>
        <v>4500</v>
      </c>
    </row>
    <row r="171" spans="1:23" x14ac:dyDescent="0.2">
      <c r="A171">
        <f t="shared" si="72"/>
        <v>163</v>
      </c>
      <c r="B171">
        <f t="shared" si="73"/>
        <v>325</v>
      </c>
      <c r="D171" s="12">
        <f t="shared" si="86"/>
        <v>69</v>
      </c>
      <c r="E171" s="12">
        <f t="shared" si="87"/>
        <v>0</v>
      </c>
      <c r="F171">
        <f t="shared" si="88"/>
        <v>1</v>
      </c>
      <c r="G171">
        <f t="shared" si="89"/>
        <v>1</v>
      </c>
      <c r="H171" s="22" t="str">
        <f t="shared" si="74"/>
        <v>x</v>
      </c>
      <c r="I171" s="22" t="s">
        <v>7</v>
      </c>
      <c r="J171" s="20"/>
      <c r="K171" s="7">
        <v>4550</v>
      </c>
      <c r="L171" s="7" t="s">
        <v>42</v>
      </c>
      <c r="M171" s="27"/>
      <c r="P171" s="17" t="str">
        <f>IF(K171="","",IF(VLOOKUP(D171,'Ihr Kontenplan'!$A$9:$AA$278,27)&lt;&gt;"",VLOOKUP(D171,'Ihr Kontenplan'!$A$9:$AA$278,27),IF(AND(K172&lt;&gt;"",K171&gt;=K172),IF(OR(K171&lt;1000,K171&gt;9999),"bitte vierstellige Kontonummer eingeben",""),"")))</f>
        <v/>
      </c>
      <c r="Q171">
        <f t="shared" si="65"/>
        <v>4550</v>
      </c>
      <c r="R171">
        <f t="shared" si="66"/>
        <v>7</v>
      </c>
      <c r="S171">
        <f t="shared" si="67"/>
        <v>4</v>
      </c>
      <c r="T171">
        <f t="shared" si="68"/>
        <v>2</v>
      </c>
      <c r="U171">
        <f t="shared" si="69"/>
        <v>0</v>
      </c>
      <c r="W171">
        <f t="shared" si="70"/>
        <v>4550</v>
      </c>
    </row>
    <row r="172" spans="1:23" x14ac:dyDescent="0.2">
      <c r="A172">
        <f t="shared" si="72"/>
        <v>164</v>
      </c>
      <c r="B172">
        <f t="shared" si="73"/>
        <v>327</v>
      </c>
      <c r="D172" s="12">
        <f t="shared" si="86"/>
        <v>70</v>
      </c>
      <c r="E172" s="12">
        <f t="shared" si="87"/>
        <v>0</v>
      </c>
      <c r="F172">
        <f t="shared" si="88"/>
        <v>1</v>
      </c>
      <c r="G172">
        <f t="shared" si="89"/>
        <v>1</v>
      </c>
      <c r="H172" s="22" t="str">
        <f t="shared" si="74"/>
        <v>x</v>
      </c>
      <c r="I172" s="22" t="s">
        <v>7</v>
      </c>
      <c r="J172" s="20"/>
      <c r="K172" s="7">
        <v>4600</v>
      </c>
      <c r="L172" s="7" t="s">
        <v>43</v>
      </c>
      <c r="M172" s="27"/>
      <c r="P172" s="17" t="str">
        <f>IF(K172="","",IF(VLOOKUP(D172,'Ihr Kontenplan'!$A$9:$AA$278,27)&lt;&gt;"",VLOOKUP(D172,'Ihr Kontenplan'!$A$9:$AA$278,27),IF(AND(K173&lt;&gt;"",K172&gt;=K173),IF(OR(K172&lt;1000,K172&gt;9999),"bitte vierstellige Kontonummer eingeben",""),"")))</f>
        <v/>
      </c>
      <c r="Q172">
        <f t="shared" si="65"/>
        <v>4600</v>
      </c>
      <c r="R172">
        <f t="shared" si="66"/>
        <v>7</v>
      </c>
      <c r="S172">
        <f t="shared" si="67"/>
        <v>4</v>
      </c>
      <c r="T172">
        <f t="shared" si="68"/>
        <v>2</v>
      </c>
      <c r="U172">
        <f t="shared" si="69"/>
        <v>0</v>
      </c>
      <c r="W172">
        <f t="shared" si="70"/>
        <v>4600</v>
      </c>
    </row>
    <row r="173" spans="1:23" x14ac:dyDescent="0.2">
      <c r="A173">
        <f t="shared" si="72"/>
        <v>165</v>
      </c>
      <c r="B173">
        <f t="shared" si="73"/>
        <v>329</v>
      </c>
      <c r="D173" s="12">
        <f t="shared" si="86"/>
        <v>70.000010000000003</v>
      </c>
      <c r="E173" s="12">
        <f t="shared" si="87"/>
        <v>0</v>
      </c>
      <c r="F173">
        <f t="shared" si="88"/>
        <v>1</v>
      </c>
      <c r="G173">
        <f t="shared" si="89"/>
        <v>0</v>
      </c>
      <c r="H173" s="22" t="str">
        <f t="shared" si="74"/>
        <v/>
      </c>
      <c r="I173" s="22" t="s">
        <v>7</v>
      </c>
      <c r="J173" s="20"/>
      <c r="K173" s="7"/>
      <c r="L173" s="7"/>
      <c r="M173" s="27"/>
      <c r="P173" s="17" t="str">
        <f>IF(K173="","",IF(VLOOKUP(D173,'Ihr Kontenplan'!$A$9:$AA$278,27)&lt;&gt;"",VLOOKUP(D173,'Ihr Kontenplan'!$A$9:$AA$278,27),IF(AND(K174&lt;&gt;"",K173&gt;=K174),IF(OR(K173&lt;1000,K173&gt;9999),"bitte vierstellige Kontonummer eingeben",""),"")))</f>
        <v/>
      </c>
      <c r="Q173">
        <f t="shared" si="65"/>
        <v>0</v>
      </c>
      <c r="R173">
        <f t="shared" si="66"/>
        <v>7</v>
      </c>
      <c r="S173">
        <f t="shared" si="67"/>
        <v>4</v>
      </c>
      <c r="T173">
        <f t="shared" si="68"/>
        <v>2</v>
      </c>
      <c r="U173">
        <f t="shared" si="69"/>
        <v>0</v>
      </c>
      <c r="W173">
        <f t="shared" si="70"/>
        <v>4600.0001000000002</v>
      </c>
    </row>
    <row r="174" spans="1:23" x14ac:dyDescent="0.2">
      <c r="A174">
        <f t="shared" si="72"/>
        <v>166</v>
      </c>
      <c r="B174">
        <f t="shared" si="73"/>
        <v>331</v>
      </c>
      <c r="D174" s="12">
        <f t="shared" si="86"/>
        <v>71</v>
      </c>
      <c r="E174" s="12">
        <f t="shared" si="87"/>
        <v>0</v>
      </c>
      <c r="F174">
        <f t="shared" si="88"/>
        <v>1</v>
      </c>
      <c r="G174">
        <f t="shared" si="89"/>
        <v>1</v>
      </c>
      <c r="H174" s="22" t="str">
        <f t="shared" si="74"/>
        <v>x</v>
      </c>
      <c r="I174" s="22" t="s">
        <v>7</v>
      </c>
      <c r="J174" s="20"/>
      <c r="K174" s="7">
        <v>4610</v>
      </c>
      <c r="L174" s="7" t="s">
        <v>109</v>
      </c>
      <c r="M174" s="27"/>
      <c r="P174" s="17" t="str">
        <f>IF(K174="","",IF(VLOOKUP(D174,'Ihr Kontenplan'!$A$9:$AA$278,27)&lt;&gt;"",VLOOKUP(D174,'Ihr Kontenplan'!$A$9:$AA$278,27),IF(AND(K175&lt;&gt;"",K174&gt;=K175),IF(OR(K174&lt;1000,K174&gt;9999),"bitte vierstellige Kontonummer eingeben",""),"")))</f>
        <v/>
      </c>
      <c r="Q174">
        <f t="shared" si="65"/>
        <v>4610</v>
      </c>
      <c r="R174">
        <f t="shared" si="66"/>
        <v>7</v>
      </c>
      <c r="S174">
        <f t="shared" si="67"/>
        <v>4</v>
      </c>
      <c r="T174">
        <f t="shared" si="68"/>
        <v>2</v>
      </c>
      <c r="U174">
        <f t="shared" si="69"/>
        <v>0</v>
      </c>
      <c r="W174">
        <f t="shared" si="70"/>
        <v>4610</v>
      </c>
    </row>
    <row r="175" spans="1:23" x14ac:dyDescent="0.2">
      <c r="A175">
        <f t="shared" si="72"/>
        <v>167</v>
      </c>
      <c r="B175">
        <f t="shared" si="73"/>
        <v>333</v>
      </c>
      <c r="D175" s="12">
        <f t="shared" si="86"/>
        <v>72</v>
      </c>
      <c r="E175" s="12">
        <f t="shared" si="87"/>
        <v>0</v>
      </c>
      <c r="F175">
        <f t="shared" si="88"/>
        <v>1</v>
      </c>
      <c r="G175">
        <f t="shared" si="89"/>
        <v>1</v>
      </c>
      <c r="H175" s="22" t="str">
        <f t="shared" si="74"/>
        <v>x</v>
      </c>
      <c r="I175" s="23" t="s">
        <v>7</v>
      </c>
      <c r="J175" s="20"/>
      <c r="K175" s="7">
        <v>4700</v>
      </c>
      <c r="L175" s="7" t="s">
        <v>44</v>
      </c>
      <c r="M175" s="27"/>
      <c r="P175" s="17" t="str">
        <f>IF(K175="","",IF(VLOOKUP(D175,'Ihr Kontenplan'!$A$9:$AA$278,27)&lt;&gt;"",VLOOKUP(D175,'Ihr Kontenplan'!$A$9:$AA$278,27),IF(AND(K176&lt;&gt;"",K175&gt;=K176),IF(OR(K175&lt;1000,K175&gt;9999),"bitte vierstellige Kontonummer eingeben",""),"")))</f>
        <v/>
      </c>
      <c r="Q175">
        <f t="shared" si="65"/>
        <v>4700</v>
      </c>
      <c r="R175">
        <f t="shared" si="66"/>
        <v>7</v>
      </c>
      <c r="S175">
        <f t="shared" si="67"/>
        <v>4</v>
      </c>
      <c r="T175">
        <f t="shared" si="68"/>
        <v>2</v>
      </c>
      <c r="U175">
        <f t="shared" si="69"/>
        <v>0</v>
      </c>
      <c r="W175">
        <f t="shared" si="70"/>
        <v>4700</v>
      </c>
    </row>
    <row r="176" spans="1:23" x14ac:dyDescent="0.2">
      <c r="A176">
        <f t="shared" si="72"/>
        <v>168</v>
      </c>
      <c r="B176">
        <f t="shared" si="73"/>
        <v>335</v>
      </c>
      <c r="D176" s="12">
        <f t="shared" si="86"/>
        <v>73</v>
      </c>
      <c r="E176" s="12">
        <f t="shared" si="87"/>
        <v>0</v>
      </c>
      <c r="F176">
        <f t="shared" si="88"/>
        <v>1</v>
      </c>
      <c r="G176">
        <f t="shared" si="89"/>
        <v>1</v>
      </c>
      <c r="H176" s="22" t="str">
        <f t="shared" si="74"/>
        <v>x</v>
      </c>
      <c r="I176" s="22" t="s">
        <v>7</v>
      </c>
      <c r="J176" s="20"/>
      <c r="K176" s="7">
        <v>4800</v>
      </c>
      <c r="L176" s="7" t="s">
        <v>27</v>
      </c>
      <c r="M176" s="27"/>
      <c r="P176" s="17" t="str">
        <f>IF(K176="","",IF(VLOOKUP(D176,'Ihr Kontenplan'!$A$9:$AA$278,27)&lt;&gt;"",VLOOKUP(D176,'Ihr Kontenplan'!$A$9:$AA$278,27),IF(AND(K177&lt;&gt;"",K176&gt;=K177),IF(OR(K176&lt;1000,K176&gt;9999),"bitte vierstellige Kontonummer eingeben",""),"")))</f>
        <v/>
      </c>
      <c r="Q176">
        <f t="shared" si="65"/>
        <v>4800</v>
      </c>
      <c r="R176">
        <f t="shared" si="66"/>
        <v>7</v>
      </c>
      <c r="S176">
        <f t="shared" si="67"/>
        <v>4</v>
      </c>
      <c r="T176">
        <f t="shared" si="68"/>
        <v>2</v>
      </c>
      <c r="U176">
        <f t="shared" si="69"/>
        <v>0</v>
      </c>
      <c r="W176">
        <f t="shared" si="70"/>
        <v>4800</v>
      </c>
    </row>
    <row r="177" spans="1:23" x14ac:dyDescent="0.2">
      <c r="A177">
        <f t="shared" si="72"/>
        <v>169</v>
      </c>
      <c r="B177">
        <f t="shared" si="73"/>
        <v>337</v>
      </c>
      <c r="D177" s="12">
        <f t="shared" si="86"/>
        <v>73.000010000000003</v>
      </c>
      <c r="E177" s="12">
        <f t="shared" si="87"/>
        <v>0</v>
      </c>
      <c r="F177">
        <f t="shared" si="88"/>
        <v>1</v>
      </c>
      <c r="G177">
        <f t="shared" si="89"/>
        <v>0</v>
      </c>
      <c r="H177" s="22" t="str">
        <f t="shared" si="74"/>
        <v/>
      </c>
      <c r="I177" s="22" t="s">
        <v>7</v>
      </c>
      <c r="J177" s="20"/>
      <c r="K177" s="7"/>
      <c r="L177" s="7"/>
      <c r="M177" s="27"/>
      <c r="P177" s="17" t="str">
        <f>IF(K177="","",IF(VLOOKUP(D177,'Ihr Kontenplan'!$A$9:$AA$278,27)&lt;&gt;"",VLOOKUP(D177,'Ihr Kontenplan'!$A$9:$AA$278,27),IF(AND(K178&lt;&gt;"",K177&gt;=K178),IF(OR(K177&lt;1000,K177&gt;9999),"bitte vierstellige Kontonummer eingeben",""),"")))</f>
        <v/>
      </c>
      <c r="Q177">
        <f t="shared" si="65"/>
        <v>0</v>
      </c>
      <c r="R177">
        <f t="shared" si="66"/>
        <v>7</v>
      </c>
      <c r="S177">
        <f t="shared" si="67"/>
        <v>4</v>
      </c>
      <c r="T177">
        <f t="shared" si="68"/>
        <v>2</v>
      </c>
      <c r="U177">
        <f t="shared" si="69"/>
        <v>0</v>
      </c>
      <c r="W177">
        <f t="shared" si="70"/>
        <v>4800.0001000000002</v>
      </c>
    </row>
    <row r="178" spans="1:23" x14ac:dyDescent="0.2">
      <c r="A178">
        <f t="shared" si="72"/>
        <v>170</v>
      </c>
      <c r="B178">
        <f t="shared" si="73"/>
        <v>339</v>
      </c>
      <c r="D178" s="12">
        <f t="shared" si="86"/>
        <v>74</v>
      </c>
      <c r="E178" s="12">
        <f t="shared" si="87"/>
        <v>1</v>
      </c>
      <c r="F178">
        <f t="shared" si="88"/>
        <v>0</v>
      </c>
      <c r="G178">
        <f t="shared" si="89"/>
        <v>0</v>
      </c>
      <c r="H178" s="22" t="str">
        <f t="shared" si="74"/>
        <v/>
      </c>
      <c r="I178" s="22"/>
      <c r="J178" s="6" t="s">
        <v>110</v>
      </c>
      <c r="K178" s="20"/>
      <c r="L178" s="20"/>
      <c r="M178" s="27"/>
      <c r="P178" s="17" t="str">
        <f>IF(K178="","",IF(VLOOKUP(D178,'Ihr Kontenplan'!$A$9:$AA$278,27)&lt;&gt;"",VLOOKUP(D178,'Ihr Kontenplan'!$A$9:$AA$278,27),IF(AND(K179&lt;&gt;"",K178&gt;=K179),IF(OR(K178&lt;1000,K178&gt;9999),"bitte vierstellige Kontonummer eingeben",""),"")))</f>
        <v/>
      </c>
      <c r="Q178">
        <f t="shared" si="65"/>
        <v>0</v>
      </c>
      <c r="R178">
        <f t="shared" si="66"/>
        <v>7</v>
      </c>
      <c r="S178">
        <f t="shared" si="67"/>
        <v>4</v>
      </c>
      <c r="T178">
        <f t="shared" si="68"/>
        <v>3</v>
      </c>
      <c r="U178">
        <f t="shared" si="69"/>
        <v>0</v>
      </c>
      <c r="W178">
        <f t="shared" si="70"/>
        <v>4800.0002000000004</v>
      </c>
    </row>
    <row r="179" spans="1:23" x14ac:dyDescent="0.2">
      <c r="A179">
        <f t="shared" si="72"/>
        <v>171</v>
      </c>
      <c r="B179">
        <f t="shared" si="73"/>
        <v>341</v>
      </c>
      <c r="D179" s="12">
        <f t="shared" si="86"/>
        <v>75</v>
      </c>
      <c r="E179" s="12">
        <f t="shared" si="87"/>
        <v>0</v>
      </c>
      <c r="F179">
        <f t="shared" si="88"/>
        <v>1</v>
      </c>
      <c r="G179">
        <f t="shared" si="89"/>
        <v>1</v>
      </c>
      <c r="H179" s="22" t="str">
        <f t="shared" si="74"/>
        <v>x</v>
      </c>
      <c r="I179" s="22" t="s">
        <v>7</v>
      </c>
      <c r="J179" s="20"/>
      <c r="K179" s="7">
        <v>5000</v>
      </c>
      <c r="L179" s="7" t="s">
        <v>45</v>
      </c>
      <c r="M179" s="27"/>
      <c r="P179" s="17" t="str">
        <f>IF(K179="","",IF(VLOOKUP(D179,'Ihr Kontenplan'!$A$9:$AA$278,27)&lt;&gt;"",VLOOKUP(D179,'Ihr Kontenplan'!$A$9:$AA$278,27),IF(AND(K180&lt;&gt;"",K179&gt;=K180),IF(OR(K179&lt;1000,K179&gt;9999),"bitte vierstellige Kontonummer eingeben",""),"")))</f>
        <v/>
      </c>
      <c r="Q179">
        <f t="shared" si="65"/>
        <v>5000</v>
      </c>
      <c r="R179">
        <f t="shared" si="66"/>
        <v>7</v>
      </c>
      <c r="S179">
        <f t="shared" si="67"/>
        <v>4</v>
      </c>
      <c r="T179">
        <f t="shared" si="68"/>
        <v>3</v>
      </c>
      <c r="U179">
        <f t="shared" si="69"/>
        <v>0</v>
      </c>
      <c r="W179">
        <f t="shared" si="70"/>
        <v>5000</v>
      </c>
    </row>
    <row r="180" spans="1:23" x14ac:dyDescent="0.2">
      <c r="A180">
        <f t="shared" si="72"/>
        <v>172</v>
      </c>
      <c r="B180">
        <f t="shared" si="73"/>
        <v>343</v>
      </c>
      <c r="D180" s="12">
        <f t="shared" si="86"/>
        <v>75.000010000000003</v>
      </c>
      <c r="E180" s="12">
        <f t="shared" si="87"/>
        <v>0</v>
      </c>
      <c r="F180">
        <f t="shared" si="88"/>
        <v>1</v>
      </c>
      <c r="G180">
        <f t="shared" si="89"/>
        <v>0</v>
      </c>
      <c r="H180" s="22" t="str">
        <f t="shared" si="74"/>
        <v/>
      </c>
      <c r="I180" s="22" t="s">
        <v>7</v>
      </c>
      <c r="J180" s="20"/>
      <c r="K180" s="7"/>
      <c r="L180" s="7"/>
      <c r="M180" s="27"/>
      <c r="P180" s="17" t="str">
        <f>IF(K180="","",IF(VLOOKUP(D180,'Ihr Kontenplan'!$A$9:$AA$278,27)&lt;&gt;"",VLOOKUP(D180,'Ihr Kontenplan'!$A$9:$AA$278,27),IF(AND(K181&lt;&gt;"",K180&gt;=K181),IF(OR(K180&lt;1000,K180&gt;9999),"bitte vierstellige Kontonummer eingeben",""),"")))</f>
        <v/>
      </c>
      <c r="Q180">
        <f t="shared" si="65"/>
        <v>0</v>
      </c>
      <c r="R180">
        <f t="shared" si="66"/>
        <v>7</v>
      </c>
      <c r="S180">
        <f t="shared" si="67"/>
        <v>4</v>
      </c>
      <c r="T180">
        <f t="shared" si="68"/>
        <v>3</v>
      </c>
      <c r="U180">
        <f t="shared" si="69"/>
        <v>0</v>
      </c>
      <c r="W180">
        <f t="shared" si="70"/>
        <v>5000.0001000000002</v>
      </c>
    </row>
    <row r="181" spans="1:23" x14ac:dyDescent="0.2">
      <c r="A181">
        <f t="shared" si="72"/>
        <v>173</v>
      </c>
      <c r="B181">
        <f t="shared" si="73"/>
        <v>345</v>
      </c>
      <c r="D181" s="12">
        <f t="shared" si="86"/>
        <v>75.000020000000006</v>
      </c>
      <c r="E181" s="12">
        <f t="shared" si="87"/>
        <v>0</v>
      </c>
      <c r="F181">
        <f t="shared" si="88"/>
        <v>1</v>
      </c>
      <c r="G181">
        <f t="shared" si="89"/>
        <v>0</v>
      </c>
      <c r="H181" s="22" t="str">
        <f t="shared" si="74"/>
        <v/>
      </c>
      <c r="I181" s="22" t="s">
        <v>7</v>
      </c>
      <c r="J181" s="20"/>
      <c r="K181" s="7"/>
      <c r="L181" s="7"/>
      <c r="M181" s="27"/>
      <c r="P181" s="17" t="str">
        <f>IF(K181="","",IF(VLOOKUP(D181,'Ihr Kontenplan'!$A$9:$AA$278,27)&lt;&gt;"",VLOOKUP(D181,'Ihr Kontenplan'!$A$9:$AA$278,27),IF(AND(K182&lt;&gt;"",K181&gt;=K182),IF(OR(K181&lt;1000,K181&gt;9999),"bitte vierstellige Kontonummer eingeben",""),"")))</f>
        <v/>
      </c>
      <c r="Q181">
        <f t="shared" si="65"/>
        <v>0</v>
      </c>
      <c r="R181">
        <f t="shared" si="66"/>
        <v>7</v>
      </c>
      <c r="S181">
        <f t="shared" si="67"/>
        <v>4</v>
      </c>
      <c r="T181">
        <f t="shared" si="68"/>
        <v>3</v>
      </c>
      <c r="U181">
        <f t="shared" si="69"/>
        <v>0</v>
      </c>
      <c r="W181">
        <f t="shared" si="70"/>
        <v>5000.0002000000004</v>
      </c>
    </row>
    <row r="182" spans="1:23" x14ac:dyDescent="0.2">
      <c r="A182">
        <f t="shared" si="72"/>
        <v>174</v>
      </c>
      <c r="B182">
        <f t="shared" si="73"/>
        <v>347</v>
      </c>
      <c r="D182" s="12">
        <f t="shared" si="86"/>
        <v>76</v>
      </c>
      <c r="E182" s="12">
        <f t="shared" si="87"/>
        <v>0</v>
      </c>
      <c r="F182">
        <f t="shared" si="88"/>
        <v>1</v>
      </c>
      <c r="G182">
        <f t="shared" si="89"/>
        <v>1</v>
      </c>
      <c r="H182" s="22" t="str">
        <f t="shared" si="74"/>
        <v>x</v>
      </c>
      <c r="I182" s="22" t="s">
        <v>7</v>
      </c>
      <c r="J182" s="20"/>
      <c r="K182" s="7">
        <v>5100</v>
      </c>
      <c r="L182" s="7" t="s">
        <v>111</v>
      </c>
      <c r="M182" s="27"/>
      <c r="P182" s="17" t="str">
        <f>IF(K182="","",IF(VLOOKUP(D182,'Ihr Kontenplan'!$A$9:$AA$278,27)&lt;&gt;"",VLOOKUP(D182,'Ihr Kontenplan'!$A$9:$AA$278,27),IF(AND(K183&lt;&gt;"",K182&gt;=K183),IF(OR(K182&lt;1000,K182&gt;9999),"bitte vierstellige Kontonummer eingeben",""),"")))</f>
        <v/>
      </c>
      <c r="Q182">
        <f t="shared" si="65"/>
        <v>5100</v>
      </c>
      <c r="R182">
        <f t="shared" si="66"/>
        <v>7</v>
      </c>
      <c r="S182">
        <f t="shared" si="67"/>
        <v>4</v>
      </c>
      <c r="T182">
        <f t="shared" si="68"/>
        <v>3</v>
      </c>
      <c r="U182">
        <f t="shared" si="69"/>
        <v>0</v>
      </c>
      <c r="W182">
        <f t="shared" si="70"/>
        <v>5100</v>
      </c>
    </row>
    <row r="183" spans="1:23" x14ac:dyDescent="0.2">
      <c r="A183">
        <f t="shared" si="72"/>
        <v>175</v>
      </c>
      <c r="B183">
        <f t="shared" si="73"/>
        <v>349</v>
      </c>
      <c r="D183" s="12">
        <f t="shared" si="86"/>
        <v>76.000010000000003</v>
      </c>
      <c r="E183" s="12">
        <f t="shared" si="87"/>
        <v>0</v>
      </c>
      <c r="F183">
        <f t="shared" si="88"/>
        <v>1</v>
      </c>
      <c r="G183">
        <f t="shared" si="89"/>
        <v>0</v>
      </c>
      <c r="H183" s="22" t="str">
        <f t="shared" si="74"/>
        <v/>
      </c>
      <c r="I183" s="22" t="s">
        <v>7</v>
      </c>
      <c r="J183" s="20"/>
      <c r="K183" s="7"/>
      <c r="L183" s="7"/>
      <c r="M183" s="27"/>
      <c r="P183" s="17" t="str">
        <f>IF(K183="","",IF(VLOOKUP(D183,'Ihr Kontenplan'!$A$9:$AA$278,27)&lt;&gt;"",VLOOKUP(D183,'Ihr Kontenplan'!$A$9:$AA$278,27),IF(AND(K184&lt;&gt;"",K183&gt;=K184),IF(OR(K183&lt;1000,K183&gt;9999),"bitte vierstellige Kontonummer eingeben",""),"")))</f>
        <v/>
      </c>
      <c r="Q183">
        <f t="shared" si="65"/>
        <v>0</v>
      </c>
      <c r="R183">
        <f t="shared" si="66"/>
        <v>7</v>
      </c>
      <c r="S183">
        <f t="shared" si="67"/>
        <v>4</v>
      </c>
      <c r="T183">
        <f t="shared" si="68"/>
        <v>3</v>
      </c>
      <c r="U183">
        <f t="shared" si="69"/>
        <v>0</v>
      </c>
      <c r="W183">
        <f t="shared" si="70"/>
        <v>5100.0001000000002</v>
      </c>
    </row>
    <row r="184" spans="1:23" x14ac:dyDescent="0.2">
      <c r="A184">
        <f t="shared" si="72"/>
        <v>176</v>
      </c>
      <c r="B184">
        <f t="shared" si="73"/>
        <v>351</v>
      </c>
      <c r="D184" s="12">
        <f t="shared" si="86"/>
        <v>76.000020000000006</v>
      </c>
      <c r="E184" s="12">
        <f t="shared" ref="E184:E191" si="90">IF(AND(F184=0,J184&lt;&gt;""),IF(COUNTIF(G185:G204,1),1,0),0)</f>
        <v>0</v>
      </c>
      <c r="F184">
        <f t="shared" si="88"/>
        <v>1</v>
      </c>
      <c r="G184">
        <f t="shared" si="89"/>
        <v>0</v>
      </c>
      <c r="H184" s="22" t="str">
        <f t="shared" si="74"/>
        <v/>
      </c>
      <c r="I184" s="22" t="s">
        <v>7</v>
      </c>
      <c r="J184" s="20"/>
      <c r="K184" s="7"/>
      <c r="L184" s="7"/>
      <c r="M184" s="27"/>
      <c r="P184" s="17" t="str">
        <f>IF(K184="","",IF(VLOOKUP(D184,'Ihr Kontenplan'!$A$9:$AA$278,27)&lt;&gt;"",VLOOKUP(D184,'Ihr Kontenplan'!$A$9:$AA$278,27),IF(AND(K185&lt;&gt;"",K184&gt;=K185),IF(OR(K184&lt;1000,K184&gt;9999),"bitte vierstellige Kontonummer eingeben",""),"")))</f>
        <v/>
      </c>
      <c r="Q184">
        <f t="shared" si="65"/>
        <v>0</v>
      </c>
      <c r="R184">
        <f t="shared" si="66"/>
        <v>7</v>
      </c>
      <c r="S184">
        <f t="shared" si="67"/>
        <v>4</v>
      </c>
      <c r="T184">
        <f t="shared" si="68"/>
        <v>3</v>
      </c>
      <c r="U184">
        <f t="shared" si="69"/>
        <v>0</v>
      </c>
      <c r="W184">
        <f t="shared" si="70"/>
        <v>5100.0002000000004</v>
      </c>
    </row>
    <row r="185" spans="1:23" x14ac:dyDescent="0.2">
      <c r="A185">
        <f t="shared" si="72"/>
        <v>177</v>
      </c>
      <c r="B185">
        <f t="shared" si="73"/>
        <v>353</v>
      </c>
      <c r="D185" s="12">
        <f t="shared" si="86"/>
        <v>76.00003000000001</v>
      </c>
      <c r="E185" s="12">
        <f t="shared" si="90"/>
        <v>0</v>
      </c>
      <c r="F185">
        <f t="shared" si="88"/>
        <v>1</v>
      </c>
      <c r="G185">
        <f t="shared" si="89"/>
        <v>0</v>
      </c>
      <c r="H185" s="22" t="str">
        <f t="shared" si="74"/>
        <v/>
      </c>
      <c r="I185" s="22" t="s">
        <v>7</v>
      </c>
      <c r="J185" s="20"/>
      <c r="K185" s="7"/>
      <c r="L185" s="7"/>
      <c r="M185" s="27"/>
      <c r="P185" s="17" t="str">
        <f>IF(K185="","",IF(VLOOKUP(D185,'Ihr Kontenplan'!$A$9:$AA$278,27)&lt;&gt;"",VLOOKUP(D185,'Ihr Kontenplan'!$A$9:$AA$278,27),IF(AND(K186&lt;&gt;"",K185&gt;=K186),IF(OR(K185&lt;1000,K185&gt;9999),"bitte vierstellige Kontonummer eingeben",""),"")))</f>
        <v/>
      </c>
      <c r="Q185">
        <f t="shared" si="65"/>
        <v>0</v>
      </c>
      <c r="R185">
        <f t="shared" si="66"/>
        <v>7</v>
      </c>
      <c r="S185">
        <f t="shared" si="67"/>
        <v>4</v>
      </c>
      <c r="T185">
        <f t="shared" si="68"/>
        <v>3</v>
      </c>
      <c r="U185">
        <f t="shared" si="69"/>
        <v>0</v>
      </c>
      <c r="W185">
        <f t="shared" si="70"/>
        <v>5100.0003000000006</v>
      </c>
    </row>
    <row r="186" spans="1:23" x14ac:dyDescent="0.2">
      <c r="A186">
        <f t="shared" si="72"/>
        <v>178</v>
      </c>
      <c r="B186">
        <f t="shared" si="73"/>
        <v>355</v>
      </c>
      <c r="D186" s="12">
        <f t="shared" si="86"/>
        <v>77</v>
      </c>
      <c r="E186" s="12">
        <f t="shared" si="90"/>
        <v>1</v>
      </c>
      <c r="F186">
        <f t="shared" si="88"/>
        <v>0</v>
      </c>
      <c r="G186">
        <f t="shared" si="89"/>
        <v>0</v>
      </c>
      <c r="H186" s="22" t="str">
        <f t="shared" si="74"/>
        <v/>
      </c>
      <c r="I186" s="22"/>
      <c r="J186" s="6" t="s">
        <v>46</v>
      </c>
      <c r="K186" s="20"/>
      <c r="L186" s="20"/>
      <c r="M186" s="27"/>
      <c r="P186" s="17" t="str">
        <f>IF(K186="","",IF(VLOOKUP(D186,'Ihr Kontenplan'!$A$9:$AA$278,27)&lt;&gt;"",VLOOKUP(D186,'Ihr Kontenplan'!$A$9:$AA$278,27),IF(AND(K187&lt;&gt;"",K186&gt;=K187),IF(OR(K186&lt;1000,K186&gt;9999),"bitte vierstellige Kontonummer eingeben",""),"")))</f>
        <v/>
      </c>
      <c r="Q186">
        <f t="shared" si="65"/>
        <v>0</v>
      </c>
      <c r="R186">
        <f t="shared" si="66"/>
        <v>7</v>
      </c>
      <c r="S186">
        <f t="shared" si="67"/>
        <v>4</v>
      </c>
      <c r="T186">
        <f t="shared" si="68"/>
        <v>3</v>
      </c>
      <c r="U186">
        <f t="shared" si="69"/>
        <v>1</v>
      </c>
      <c r="W186">
        <f t="shared" si="70"/>
        <v>5100.0004000000008</v>
      </c>
    </row>
    <row r="187" spans="1:23" x14ac:dyDescent="0.2">
      <c r="A187">
        <f t="shared" si="72"/>
        <v>179</v>
      </c>
      <c r="B187">
        <f t="shared" si="73"/>
        <v>357</v>
      </c>
      <c r="D187" s="12">
        <f t="shared" si="86"/>
        <v>78</v>
      </c>
      <c r="E187" s="12">
        <f t="shared" si="90"/>
        <v>0</v>
      </c>
      <c r="F187">
        <f t="shared" si="88"/>
        <v>1</v>
      </c>
      <c r="G187">
        <f t="shared" si="89"/>
        <v>1</v>
      </c>
      <c r="H187" s="22" t="str">
        <f t="shared" si="74"/>
        <v>x</v>
      </c>
      <c r="I187" s="23" t="s">
        <v>8</v>
      </c>
      <c r="J187" s="20"/>
      <c r="K187" s="7">
        <v>6000</v>
      </c>
      <c r="L187" s="7" t="s">
        <v>96</v>
      </c>
      <c r="M187" s="27"/>
      <c r="N187" s="12" t="s">
        <v>129</v>
      </c>
      <c r="P187" s="17" t="str">
        <f>IF(K187="","",IF(VLOOKUP(D187,'Ihr Kontenplan'!$A$9:$AA$278,27)&lt;&gt;"",VLOOKUP(D187,'Ihr Kontenplan'!$A$9:$AA$278,27),IF(AND(K188&lt;&gt;"",K187&gt;=K188),IF(OR(K187&lt;1000,K187&gt;9999),"bitte vierstellige Kontonummer eingeben",""),"")))</f>
        <v/>
      </c>
      <c r="Q187">
        <f t="shared" si="65"/>
        <v>6000</v>
      </c>
      <c r="R187">
        <f t="shared" si="66"/>
        <v>7</v>
      </c>
      <c r="S187">
        <f t="shared" si="67"/>
        <v>4</v>
      </c>
      <c r="T187">
        <f t="shared" si="68"/>
        <v>3</v>
      </c>
      <c r="U187">
        <f t="shared" si="69"/>
        <v>1</v>
      </c>
      <c r="W187">
        <f t="shared" si="70"/>
        <v>6000</v>
      </c>
    </row>
    <row r="188" spans="1:23" x14ac:dyDescent="0.2">
      <c r="A188">
        <f t="shared" si="72"/>
        <v>180</v>
      </c>
      <c r="B188">
        <f t="shared" si="73"/>
        <v>359</v>
      </c>
      <c r="D188" s="12">
        <f t="shared" si="86"/>
        <v>78.000010000000003</v>
      </c>
      <c r="E188" s="12">
        <f t="shared" si="90"/>
        <v>0</v>
      </c>
      <c r="F188">
        <f t="shared" si="88"/>
        <v>1</v>
      </c>
      <c r="G188">
        <f t="shared" si="89"/>
        <v>0</v>
      </c>
      <c r="H188" s="22" t="str">
        <f t="shared" si="74"/>
        <v/>
      </c>
      <c r="I188" s="23" t="s">
        <v>8</v>
      </c>
      <c r="J188" s="20"/>
      <c r="K188" s="7"/>
      <c r="L188" s="7"/>
      <c r="M188" s="27"/>
      <c r="N188" s="12" t="s">
        <v>129</v>
      </c>
      <c r="P188" s="17" t="str">
        <f>IF(K188="","",IF(VLOOKUP(D188,'Ihr Kontenplan'!$A$9:$AA$278,27)&lt;&gt;"",VLOOKUP(D188,'Ihr Kontenplan'!$A$9:$AA$278,27),IF(AND(K189&lt;&gt;"",K188&gt;=K189),IF(OR(K188&lt;1000,K188&gt;9999),"bitte vierstellige Kontonummer eingeben",""),"")))</f>
        <v/>
      </c>
      <c r="Q188">
        <f t="shared" si="65"/>
        <v>0</v>
      </c>
      <c r="R188">
        <f t="shared" si="66"/>
        <v>7</v>
      </c>
      <c r="S188">
        <f t="shared" si="67"/>
        <v>4</v>
      </c>
      <c r="T188">
        <f t="shared" si="68"/>
        <v>3</v>
      </c>
      <c r="U188">
        <f t="shared" si="69"/>
        <v>1</v>
      </c>
      <c r="W188">
        <f t="shared" si="70"/>
        <v>6000.0001000000002</v>
      </c>
    </row>
    <row r="189" spans="1:23" x14ac:dyDescent="0.2">
      <c r="A189">
        <f t="shared" si="72"/>
        <v>181</v>
      </c>
      <c r="B189">
        <f t="shared" si="73"/>
        <v>361</v>
      </c>
      <c r="D189" s="12">
        <f t="shared" si="86"/>
        <v>78.000020000000006</v>
      </c>
      <c r="E189" s="12">
        <f t="shared" si="90"/>
        <v>0</v>
      </c>
      <c r="F189">
        <f t="shared" si="88"/>
        <v>1</v>
      </c>
      <c r="G189">
        <f t="shared" si="89"/>
        <v>0</v>
      </c>
      <c r="H189" s="22" t="str">
        <f t="shared" si="74"/>
        <v/>
      </c>
      <c r="I189" s="23" t="s">
        <v>8</v>
      </c>
      <c r="J189" s="20"/>
      <c r="K189" s="7"/>
      <c r="L189" s="7"/>
      <c r="M189" s="27"/>
      <c r="P189" s="17" t="str">
        <f>IF(K189="","",IF(VLOOKUP(D189,'Ihr Kontenplan'!$A$9:$AA$278,27)&lt;&gt;"",VLOOKUP(D189,'Ihr Kontenplan'!$A$9:$AA$278,27),IF(AND(K190&lt;&gt;"",K189&gt;=K190),IF(OR(K189&lt;1000,K189&gt;9999),"bitte vierstellige Kontonummer eingeben",""),"")))</f>
        <v/>
      </c>
      <c r="Q189">
        <f t="shared" si="65"/>
        <v>0</v>
      </c>
      <c r="R189">
        <f t="shared" si="66"/>
        <v>7</v>
      </c>
      <c r="S189">
        <f t="shared" si="67"/>
        <v>4</v>
      </c>
      <c r="T189">
        <f t="shared" si="68"/>
        <v>3</v>
      </c>
      <c r="U189">
        <f t="shared" si="69"/>
        <v>1</v>
      </c>
      <c r="W189">
        <f t="shared" si="70"/>
        <v>6000.0002000000004</v>
      </c>
    </row>
    <row r="190" spans="1:23" x14ac:dyDescent="0.2">
      <c r="A190">
        <f t="shared" si="72"/>
        <v>182</v>
      </c>
      <c r="B190">
        <f t="shared" si="73"/>
        <v>363</v>
      </c>
      <c r="D190" s="12">
        <f t="shared" si="86"/>
        <v>79</v>
      </c>
      <c r="E190" s="12">
        <f t="shared" si="90"/>
        <v>0</v>
      </c>
      <c r="F190">
        <f t="shared" si="88"/>
        <v>1</v>
      </c>
      <c r="G190">
        <f t="shared" si="89"/>
        <v>1</v>
      </c>
      <c r="H190" s="22" t="str">
        <f t="shared" si="74"/>
        <v>x</v>
      </c>
      <c r="I190" s="23" t="s">
        <v>8</v>
      </c>
      <c r="J190" s="20"/>
      <c r="K190" s="7">
        <v>6010</v>
      </c>
      <c r="L190" s="7" t="s">
        <v>105</v>
      </c>
      <c r="M190" s="27"/>
      <c r="P190" s="17" t="str">
        <f>IF(K190="","",IF(VLOOKUP(D190,'Ihr Kontenplan'!$A$9:$AA$278,27)&lt;&gt;"",VLOOKUP(D190,'Ihr Kontenplan'!$A$9:$AA$278,27),IF(AND(K191&lt;&gt;"",K190&gt;=K191),IF(OR(K190&lt;1000,K190&gt;9999),"bitte vierstellige Kontonummer eingeben",""),"")))</f>
        <v/>
      </c>
      <c r="Q190">
        <f t="shared" si="65"/>
        <v>6010</v>
      </c>
      <c r="R190">
        <f t="shared" si="66"/>
        <v>7</v>
      </c>
      <c r="S190">
        <f t="shared" si="67"/>
        <v>4</v>
      </c>
      <c r="T190">
        <f t="shared" si="68"/>
        <v>3</v>
      </c>
      <c r="U190">
        <f t="shared" si="69"/>
        <v>1</v>
      </c>
      <c r="W190">
        <f t="shared" si="70"/>
        <v>6010</v>
      </c>
    </row>
    <row r="191" spans="1:23" x14ac:dyDescent="0.2">
      <c r="A191">
        <f t="shared" si="72"/>
        <v>183</v>
      </c>
      <c r="B191">
        <f t="shared" si="73"/>
        <v>365</v>
      </c>
      <c r="D191" s="12">
        <f t="shared" si="86"/>
        <v>79.000010000000003</v>
      </c>
      <c r="E191" s="12">
        <f t="shared" si="90"/>
        <v>0</v>
      </c>
      <c r="F191">
        <f t="shared" si="88"/>
        <v>1</v>
      </c>
      <c r="G191">
        <f t="shared" si="89"/>
        <v>0</v>
      </c>
      <c r="H191" s="22" t="str">
        <f t="shared" si="74"/>
        <v/>
      </c>
      <c r="I191" s="23" t="s">
        <v>8</v>
      </c>
      <c r="J191" s="20"/>
      <c r="K191" s="7"/>
      <c r="L191" s="7"/>
      <c r="M191" s="27"/>
      <c r="P191" s="17" t="str">
        <f>IF(K191="","",IF(VLOOKUP(D191,'Ihr Kontenplan'!$A$9:$AA$278,27)&lt;&gt;"",VLOOKUP(D191,'Ihr Kontenplan'!$A$9:$AA$278,27),IF(AND(K192&lt;&gt;"",K191&gt;=K192),IF(OR(K191&lt;1000,K191&gt;9999),"bitte vierstellige Kontonummer eingeben",""),"")))</f>
        <v/>
      </c>
      <c r="Q191">
        <f t="shared" si="65"/>
        <v>0</v>
      </c>
      <c r="R191">
        <f>IF(OR(AND(J191&lt;&gt;"",I192="",I204=$I$3),AND(J191&lt;&gt;"",I192=$I$3)),R190+1,R190)</f>
        <v>7</v>
      </c>
      <c r="S191">
        <f>IF(OR(AND(J191&lt;&gt;"",I192="",I204=$I$4),AND(J191&lt;&gt;"",I192=$I$4)),S190+1,S190)</f>
        <v>4</v>
      </c>
      <c r="T191">
        <f>IF(OR(AND(J191&lt;&gt;"",I192="",I204=$I$5),AND(J191&lt;&gt;"",I192=$I$5)),T190+1,T190)</f>
        <v>3</v>
      </c>
      <c r="U191">
        <f>IF(OR(AND(J191&lt;&gt;"",I192="",I204=$I$6),AND(J191&lt;&gt;"",I192=$I$6)),U190+1,U190)</f>
        <v>1</v>
      </c>
      <c r="W191">
        <f t="shared" si="70"/>
        <v>6010.0001000000002</v>
      </c>
    </row>
    <row r="192" spans="1:23" x14ac:dyDescent="0.2">
      <c r="A192">
        <f t="shared" si="72"/>
        <v>184</v>
      </c>
      <c r="B192">
        <f t="shared" si="73"/>
        <v>367</v>
      </c>
      <c r="D192" s="12">
        <f t="shared" si="86"/>
        <v>79.000020000000006</v>
      </c>
      <c r="E192" s="12">
        <f>IF(AND(F192=0,J192&lt;&gt;""),IF(COUNTIF(G204:G212,1),1,0),0)</f>
        <v>0</v>
      </c>
      <c r="F192">
        <f t="shared" si="88"/>
        <v>1</v>
      </c>
      <c r="G192">
        <f t="shared" si="89"/>
        <v>0</v>
      </c>
      <c r="H192" s="22" t="str">
        <f t="shared" si="74"/>
        <v/>
      </c>
      <c r="I192" s="23" t="s">
        <v>8</v>
      </c>
      <c r="J192" s="20"/>
      <c r="K192" s="7"/>
      <c r="L192" s="7"/>
      <c r="M192" s="27"/>
      <c r="P192" s="17" t="str">
        <f>IF(K192="","",IF(VLOOKUP(D192,'Ihr Kontenplan'!$A$9:$AA$278,27)&lt;&gt;"",VLOOKUP(D192,'Ihr Kontenplan'!$A$9:$AA$278,27),IF(AND(K193&lt;&gt;"",K192&gt;=K193),IF(OR(K192&lt;1000,K192&gt;9999),"bitte vierstellige Kontonummer eingeben",""),"")))</f>
        <v/>
      </c>
      <c r="Q192">
        <f t="shared" si="65"/>
        <v>0</v>
      </c>
      <c r="R192">
        <f>IF(OR(AND(J192&lt;&gt;"",I204="",I205=$I$3),AND(J192&lt;&gt;"",I204=$I$3)),R191+1,R191)</f>
        <v>7</v>
      </c>
      <c r="S192">
        <f>IF(OR(AND(J192&lt;&gt;"",I204="",I205=$I$4),AND(J192&lt;&gt;"",I204=$I$4)),S191+1,S191)</f>
        <v>4</v>
      </c>
      <c r="T192">
        <f>IF(OR(AND(J192&lt;&gt;"",I204="",I205=$I$5),AND(J192&lt;&gt;"",I204=$I$5)),T191+1,T191)</f>
        <v>3</v>
      </c>
      <c r="U192">
        <f>IF(OR(AND(J192&lt;&gt;"",I204="",I205=$I$6),AND(J192&lt;&gt;"",I204=$I$6)),U191+1,U191)</f>
        <v>1</v>
      </c>
      <c r="W192">
        <f t="shared" si="70"/>
        <v>6010.0002000000004</v>
      </c>
    </row>
    <row r="193" spans="1:23" x14ac:dyDescent="0.2">
      <c r="A193">
        <f t="shared" si="72"/>
        <v>185</v>
      </c>
      <c r="B193">
        <f t="shared" si="73"/>
        <v>369</v>
      </c>
      <c r="D193" s="12">
        <f t="shared" ref="D193:D204" si="91">IF(OR(E193=1,G193=1),ROUND(D192+1,0),D192+0.00001)</f>
        <v>80</v>
      </c>
      <c r="E193" s="12">
        <f t="shared" ref="E193:E204" si="92">IF(AND(F193=0,J193&lt;&gt;""),IF(COUNTIF(G205:G213,1),1,0),0)</f>
        <v>0</v>
      </c>
      <c r="F193">
        <f t="shared" ref="F193:F204" si="93">IF(J193&lt;&gt;"",0,1)</f>
        <v>1</v>
      </c>
      <c r="G193">
        <f t="shared" ref="G193:G204" si="94">IF(AND(H193&lt;&gt;"",OR(K193&lt;&gt;"",L193&lt;&gt;"")),1,0)</f>
        <v>1</v>
      </c>
      <c r="H193" s="22" t="str">
        <f t="shared" ref="H193:H204" si="95">IF(AND(K193&lt;&gt;"",L193&lt;&gt;""),"x","")</f>
        <v>x</v>
      </c>
      <c r="I193" s="23" t="s">
        <v>8</v>
      </c>
      <c r="J193" s="20"/>
      <c r="K193" s="7">
        <v>6100</v>
      </c>
      <c r="L193" s="7" t="s">
        <v>47</v>
      </c>
      <c r="M193" s="27"/>
      <c r="P193" s="17" t="str">
        <f>IF(K193="","",IF(VLOOKUP(D193,'Ihr Kontenplan'!$A$9:$AA$278,27)&lt;&gt;"",VLOOKUP(D193,'Ihr Kontenplan'!$A$9:$AA$278,27),IF(AND(K194&lt;&gt;"",K193&gt;=K194),IF(OR(K193&lt;1000,K193&gt;9999),"bitte vierstellige Kontonummer eingeben",""),"")))</f>
        <v/>
      </c>
    </row>
    <row r="194" spans="1:23" x14ac:dyDescent="0.2">
      <c r="A194">
        <f t="shared" si="72"/>
        <v>186</v>
      </c>
      <c r="B194">
        <f t="shared" si="73"/>
        <v>371</v>
      </c>
      <c r="D194" s="12">
        <f t="shared" si="91"/>
        <v>80.000010000000003</v>
      </c>
      <c r="E194" s="12">
        <f t="shared" si="92"/>
        <v>0</v>
      </c>
      <c r="F194">
        <f t="shared" si="93"/>
        <v>1</v>
      </c>
      <c r="G194">
        <f t="shared" si="94"/>
        <v>0</v>
      </c>
      <c r="H194" s="22" t="str">
        <f t="shared" si="95"/>
        <v/>
      </c>
      <c r="I194" s="23" t="s">
        <v>8</v>
      </c>
      <c r="J194" s="20"/>
      <c r="K194" s="7"/>
      <c r="L194" s="7"/>
      <c r="M194" s="27"/>
      <c r="P194" s="17" t="str">
        <f>IF(K194="","",IF(VLOOKUP(D194,'Ihr Kontenplan'!$A$9:$AA$278,27)&lt;&gt;"",VLOOKUP(D194,'Ihr Kontenplan'!$A$9:$AA$278,27),IF(AND(K195&lt;&gt;"",K194&gt;=K195),IF(OR(K194&lt;1000,K194&gt;9999),"bitte vierstellige Kontonummer eingeben",""),"")))</f>
        <v/>
      </c>
    </row>
    <row r="195" spans="1:23" x14ac:dyDescent="0.2">
      <c r="A195">
        <f t="shared" si="72"/>
        <v>187</v>
      </c>
      <c r="B195">
        <f t="shared" si="73"/>
        <v>373</v>
      </c>
      <c r="D195" s="12">
        <f t="shared" si="91"/>
        <v>80.000020000000006</v>
      </c>
      <c r="E195" s="12">
        <f t="shared" si="92"/>
        <v>0</v>
      </c>
      <c r="F195">
        <f t="shared" si="93"/>
        <v>1</v>
      </c>
      <c r="G195">
        <f t="shared" si="94"/>
        <v>0</v>
      </c>
      <c r="H195" s="22" t="str">
        <f t="shared" si="95"/>
        <v/>
      </c>
      <c r="I195" s="23" t="s">
        <v>8</v>
      </c>
      <c r="J195" s="20"/>
      <c r="K195" s="7"/>
      <c r="L195" s="7"/>
      <c r="M195" s="27"/>
      <c r="P195" s="17" t="str">
        <f>IF(K195="","",IF(VLOOKUP(D195,'Ihr Kontenplan'!$A$9:$AA$278,27)&lt;&gt;"",VLOOKUP(D195,'Ihr Kontenplan'!$A$9:$AA$278,27),IF(AND(K196&lt;&gt;"",K195&gt;=K196),IF(OR(K195&lt;1000,K195&gt;9999),"bitte vierstellige Kontonummer eingeben",""),"")))</f>
        <v/>
      </c>
    </row>
    <row r="196" spans="1:23" x14ac:dyDescent="0.2">
      <c r="A196">
        <f t="shared" si="72"/>
        <v>188</v>
      </c>
      <c r="B196">
        <f t="shared" si="73"/>
        <v>375</v>
      </c>
      <c r="D196" s="12">
        <f t="shared" si="91"/>
        <v>80.00003000000001</v>
      </c>
      <c r="E196" s="12">
        <f t="shared" si="92"/>
        <v>0</v>
      </c>
      <c r="F196">
        <f t="shared" si="93"/>
        <v>1</v>
      </c>
      <c r="G196">
        <f t="shared" si="94"/>
        <v>0</v>
      </c>
      <c r="H196" s="22" t="str">
        <f t="shared" si="95"/>
        <v/>
      </c>
      <c r="I196" s="23" t="s">
        <v>8</v>
      </c>
      <c r="J196" s="20"/>
      <c r="K196" s="7"/>
      <c r="L196" s="7"/>
      <c r="M196" s="27"/>
      <c r="P196" s="17" t="str">
        <f>IF(K196="","",IF(VLOOKUP(D196,'Ihr Kontenplan'!$A$9:$AA$278,27)&lt;&gt;"",VLOOKUP(D196,'Ihr Kontenplan'!$A$9:$AA$278,27),IF(AND(K197&lt;&gt;"",K196&gt;=K197),IF(OR(K196&lt;1000,K196&gt;9999),"bitte vierstellige Kontonummer eingeben",""),"")))</f>
        <v/>
      </c>
    </row>
    <row r="197" spans="1:23" x14ac:dyDescent="0.2">
      <c r="A197">
        <f t="shared" si="72"/>
        <v>189</v>
      </c>
      <c r="B197">
        <f t="shared" si="73"/>
        <v>377</v>
      </c>
      <c r="D197" s="12">
        <f t="shared" si="91"/>
        <v>81</v>
      </c>
      <c r="E197" s="12">
        <f t="shared" si="92"/>
        <v>0</v>
      </c>
      <c r="F197">
        <f t="shared" si="93"/>
        <v>1</v>
      </c>
      <c r="G197">
        <f t="shared" si="94"/>
        <v>1</v>
      </c>
      <c r="H197" s="22" t="str">
        <f t="shared" si="95"/>
        <v>x</v>
      </c>
      <c r="I197" s="23" t="s">
        <v>8</v>
      </c>
      <c r="J197" s="20"/>
      <c r="K197" s="7">
        <v>6200</v>
      </c>
      <c r="L197" s="7" t="s">
        <v>48</v>
      </c>
      <c r="M197" s="27"/>
      <c r="P197" s="17" t="str">
        <f>IF(K197="","",IF(VLOOKUP(D197,'Ihr Kontenplan'!$A$9:$AA$278,27)&lt;&gt;"",VLOOKUP(D197,'Ihr Kontenplan'!$A$9:$AA$278,27),IF(AND(K198&lt;&gt;"",K197&gt;=K198),IF(OR(K197&lt;1000,K197&gt;9999),"bitte vierstellige Kontonummer eingeben",""),"")))</f>
        <v/>
      </c>
    </row>
    <row r="198" spans="1:23" x14ac:dyDescent="0.2">
      <c r="A198">
        <f t="shared" si="72"/>
        <v>190</v>
      </c>
      <c r="B198">
        <f t="shared" si="73"/>
        <v>379</v>
      </c>
      <c r="D198" s="12">
        <f t="shared" si="91"/>
        <v>81.000010000000003</v>
      </c>
      <c r="E198" s="12">
        <f t="shared" si="92"/>
        <v>0</v>
      </c>
      <c r="F198">
        <f t="shared" si="93"/>
        <v>1</v>
      </c>
      <c r="G198">
        <f t="shared" si="94"/>
        <v>0</v>
      </c>
      <c r="H198" s="22" t="str">
        <f t="shared" si="95"/>
        <v/>
      </c>
      <c r="I198" s="23" t="s">
        <v>8</v>
      </c>
      <c r="J198" s="20"/>
      <c r="K198" s="7"/>
      <c r="L198" s="7"/>
      <c r="M198" s="27"/>
      <c r="P198" s="17" t="str">
        <f>IF(K198="","",IF(VLOOKUP(D198,'Ihr Kontenplan'!$A$9:$AA$278,27)&lt;&gt;"",VLOOKUP(D198,'Ihr Kontenplan'!$A$9:$AA$278,27),IF(AND(K199&lt;&gt;"",K198&gt;=K199),IF(OR(K198&lt;1000,K198&gt;9999),"bitte vierstellige Kontonummer eingeben",""),"")))</f>
        <v/>
      </c>
    </row>
    <row r="199" spans="1:23" x14ac:dyDescent="0.2">
      <c r="A199">
        <f t="shared" si="72"/>
        <v>191</v>
      </c>
      <c r="B199">
        <f t="shared" si="73"/>
        <v>381</v>
      </c>
      <c r="D199" s="12">
        <f t="shared" si="91"/>
        <v>81.000020000000006</v>
      </c>
      <c r="E199" s="12">
        <f t="shared" si="92"/>
        <v>0</v>
      </c>
      <c r="F199">
        <f t="shared" si="93"/>
        <v>1</v>
      </c>
      <c r="G199">
        <f t="shared" si="94"/>
        <v>0</v>
      </c>
      <c r="H199" s="22" t="str">
        <f t="shared" si="95"/>
        <v/>
      </c>
      <c r="I199" s="23" t="s">
        <v>8</v>
      </c>
      <c r="J199" s="20"/>
      <c r="K199" s="7"/>
      <c r="L199" s="7"/>
      <c r="M199" s="27"/>
      <c r="P199" s="17" t="str">
        <f>IF(K199="","",IF(VLOOKUP(D199,'Ihr Kontenplan'!$A$9:$AA$278,27)&lt;&gt;"",VLOOKUP(D199,'Ihr Kontenplan'!$A$9:$AA$278,27),IF(AND(K200&lt;&gt;"",K199&gt;=K200),IF(OR(K199&lt;1000,K199&gt;9999),"bitte vierstellige Kontonummer eingeben",""),"")))</f>
        <v/>
      </c>
    </row>
    <row r="200" spans="1:23" x14ac:dyDescent="0.2">
      <c r="A200">
        <f t="shared" si="72"/>
        <v>192</v>
      </c>
      <c r="B200">
        <f t="shared" si="73"/>
        <v>383</v>
      </c>
      <c r="D200" s="12">
        <f t="shared" si="91"/>
        <v>82</v>
      </c>
      <c r="E200" s="12">
        <f t="shared" si="92"/>
        <v>0</v>
      </c>
      <c r="F200">
        <f t="shared" si="93"/>
        <v>1</v>
      </c>
      <c r="G200">
        <f t="shared" si="94"/>
        <v>1</v>
      </c>
      <c r="H200" s="22" t="str">
        <f t="shared" si="95"/>
        <v>x</v>
      </c>
      <c r="I200" s="23" t="s">
        <v>8</v>
      </c>
      <c r="J200" s="20"/>
      <c r="K200" s="7">
        <v>6300</v>
      </c>
      <c r="L200" s="7" t="s">
        <v>108</v>
      </c>
      <c r="M200" s="27"/>
      <c r="P200" s="17" t="str">
        <f>IF(K200="","",IF(VLOOKUP(D200,'Ihr Kontenplan'!$A$9:$AA$278,27)&lt;&gt;"",VLOOKUP(D200,'Ihr Kontenplan'!$A$9:$AA$278,27),IF(AND(K201&lt;&gt;"",K200&gt;=K201),IF(OR(K200&lt;1000,K200&gt;9999),"bitte vierstellige Kontonummer eingeben",""),"")))</f>
        <v/>
      </c>
    </row>
    <row r="201" spans="1:23" x14ac:dyDescent="0.2">
      <c r="A201">
        <f t="shared" si="72"/>
        <v>193</v>
      </c>
      <c r="B201">
        <f t="shared" si="73"/>
        <v>385</v>
      </c>
      <c r="D201" s="12">
        <f t="shared" si="91"/>
        <v>82.000010000000003</v>
      </c>
      <c r="E201" s="12">
        <f t="shared" si="92"/>
        <v>0</v>
      </c>
      <c r="F201">
        <f t="shared" si="93"/>
        <v>1</v>
      </c>
      <c r="G201">
        <f t="shared" si="94"/>
        <v>0</v>
      </c>
      <c r="H201" s="22" t="str">
        <f t="shared" si="95"/>
        <v/>
      </c>
      <c r="I201" s="23" t="s">
        <v>8</v>
      </c>
      <c r="J201" s="20"/>
      <c r="K201" s="7"/>
      <c r="L201" s="7"/>
      <c r="M201" s="27"/>
      <c r="P201" s="17" t="str">
        <f>IF(K201="","",IF(VLOOKUP(D201,'Ihr Kontenplan'!$A$9:$AA$278,27)&lt;&gt;"",VLOOKUP(D201,'Ihr Kontenplan'!$A$9:$AA$278,27),IF(AND(K202&lt;&gt;"",K201&gt;=K202),IF(OR(K201&lt;1000,K201&gt;9999),"bitte vierstellige Kontonummer eingeben",""),"")))</f>
        <v/>
      </c>
    </row>
    <row r="202" spans="1:23" x14ac:dyDescent="0.2">
      <c r="A202">
        <f t="shared" si="72"/>
        <v>194</v>
      </c>
      <c r="B202">
        <f t="shared" si="73"/>
        <v>387</v>
      </c>
      <c r="D202" s="12">
        <f t="shared" si="91"/>
        <v>82.000020000000006</v>
      </c>
      <c r="E202" s="12">
        <f t="shared" si="92"/>
        <v>0</v>
      </c>
      <c r="F202">
        <f t="shared" si="93"/>
        <v>1</v>
      </c>
      <c r="G202">
        <f t="shared" si="94"/>
        <v>0</v>
      </c>
      <c r="H202" s="22" t="str">
        <f t="shared" si="95"/>
        <v/>
      </c>
      <c r="I202" s="23" t="s">
        <v>8</v>
      </c>
      <c r="J202" s="20"/>
      <c r="K202" s="7"/>
      <c r="L202" s="7"/>
      <c r="M202" s="27"/>
      <c r="P202" s="17" t="str">
        <f>IF(K202="","",IF(VLOOKUP(D202,'Ihr Kontenplan'!$A$9:$AA$278,27)&lt;&gt;"",VLOOKUP(D202,'Ihr Kontenplan'!$A$9:$AA$278,27),IF(AND(K203&lt;&gt;"",K202&gt;=K203),IF(OR(K202&lt;1000,K202&gt;9999),"bitte vierstellige Kontonummer eingeben",""),"")))</f>
        <v/>
      </c>
    </row>
    <row r="203" spans="1:23" x14ac:dyDescent="0.2">
      <c r="A203">
        <f t="shared" si="72"/>
        <v>195</v>
      </c>
      <c r="B203">
        <f t="shared" si="73"/>
        <v>389</v>
      </c>
      <c r="D203" s="12">
        <f t="shared" si="91"/>
        <v>82.00003000000001</v>
      </c>
      <c r="E203" s="12">
        <f t="shared" si="92"/>
        <v>0</v>
      </c>
      <c r="F203">
        <f t="shared" si="93"/>
        <v>1</v>
      </c>
      <c r="G203">
        <f t="shared" si="94"/>
        <v>0</v>
      </c>
      <c r="H203" s="22" t="str">
        <f t="shared" si="95"/>
        <v/>
      </c>
      <c r="I203" s="23" t="s">
        <v>8</v>
      </c>
      <c r="J203" s="20"/>
      <c r="K203" s="7"/>
      <c r="L203" s="7"/>
      <c r="M203" s="27"/>
      <c r="P203" s="17" t="str">
        <f>IF(K203="","",IF(VLOOKUP(D203,'Ihr Kontenplan'!$A$9:$AA$278,27)&lt;&gt;"",VLOOKUP(D203,'Ihr Kontenplan'!$A$9:$AA$278,27),IF(AND(K204&lt;&gt;"",K203&gt;=K204),IF(OR(K203&lt;1000,K203&gt;9999),"bitte vierstellige Kontonummer eingeben",""),"")))</f>
        <v/>
      </c>
    </row>
    <row r="204" spans="1:23" x14ac:dyDescent="0.2">
      <c r="A204">
        <f t="shared" si="72"/>
        <v>196</v>
      </c>
      <c r="B204">
        <f t="shared" si="73"/>
        <v>391</v>
      </c>
      <c r="D204" s="12">
        <f t="shared" si="91"/>
        <v>82.000040000000013</v>
      </c>
      <c r="E204" s="12">
        <f t="shared" si="92"/>
        <v>0</v>
      </c>
      <c r="F204">
        <f t="shared" si="93"/>
        <v>1</v>
      </c>
      <c r="G204">
        <f t="shared" si="94"/>
        <v>0</v>
      </c>
      <c r="H204" s="22" t="str">
        <f t="shared" si="95"/>
        <v/>
      </c>
      <c r="I204" s="23" t="s">
        <v>8</v>
      </c>
      <c r="J204" s="20"/>
      <c r="K204" s="7"/>
      <c r="L204" s="7"/>
      <c r="M204" s="27"/>
      <c r="P204" s="17" t="str">
        <f>IF(K204="","",IF(VLOOKUP(D204,'Ihr Kontenplan'!$A$9:$AA$278,27)&lt;&gt;"",VLOOKUP(D204,'Ihr Kontenplan'!$A$9:$AA$278,27),IF(AND(K205&lt;&gt;"",K204&gt;=K205),IF(OR(K204&lt;1000,K204&gt;9999),"bitte vierstellige Kontonummer eingeben",""),"")))</f>
        <v/>
      </c>
      <c r="Q204">
        <f t="shared" si="65"/>
        <v>0</v>
      </c>
      <c r="R204">
        <f>IF(OR(AND(J204&lt;&gt;"",I205="",I206=$I$3),AND(J204&lt;&gt;"",I205=$I$3)),R192+1,R192)</f>
        <v>7</v>
      </c>
      <c r="S204">
        <f>IF(OR(AND(J204&lt;&gt;"",I205="",I206=$I$4),AND(J204&lt;&gt;"",I205=$I$4)),S192+1,S192)</f>
        <v>4</v>
      </c>
      <c r="T204">
        <f>IF(OR(AND(J204&lt;&gt;"",I205="",I206=$I$5),AND(J204&lt;&gt;"",I205=$I$5)),T192+1,T192)</f>
        <v>3</v>
      </c>
      <c r="U204">
        <f>IF(OR(AND(J204&lt;&gt;"",I205="",I206=$I$6),AND(J204&lt;&gt;"",I205=$I$6)),U192+1,U192)</f>
        <v>1</v>
      </c>
      <c r="W204">
        <f>IF(K204="",W192+0.0001,K204)</f>
        <v>6010.0003000000006</v>
      </c>
    </row>
    <row r="205" spans="1:23" x14ac:dyDescent="0.2">
      <c r="A205">
        <f t="shared" si="72"/>
        <v>197</v>
      </c>
      <c r="B205">
        <f t="shared" si="73"/>
        <v>393</v>
      </c>
      <c r="D205" s="12">
        <f t="shared" si="86"/>
        <v>82.000050000000016</v>
      </c>
      <c r="E205" s="12">
        <f>IF(AND(F205=0,J205&lt;&gt;""),IF(COUNTIF(G206:G214,1),1,0),0)</f>
        <v>0</v>
      </c>
      <c r="F205">
        <f t="shared" si="88"/>
        <v>1</v>
      </c>
      <c r="G205">
        <f t="shared" si="89"/>
        <v>0</v>
      </c>
      <c r="H205" s="22" t="str">
        <f t="shared" si="74"/>
        <v/>
      </c>
      <c r="I205" s="23" t="s">
        <v>8</v>
      </c>
      <c r="J205" s="20"/>
      <c r="K205" s="7"/>
      <c r="L205" s="7"/>
      <c r="M205" s="27"/>
      <c r="P205" s="17" t="str">
        <f>IF(K205="","",IF(VLOOKUP(D205,'Ihr Kontenplan'!$A$9:$AA$278,27)&lt;&gt;"",VLOOKUP(D205,'Ihr Kontenplan'!$A$9:$AA$278,27),IF(AND(K206&lt;&gt;"",K205&gt;=K206),IF(OR(K205&lt;1000,K205&gt;9999),"bitte vierstellige Kontonummer eingeben",""),"")))</f>
        <v/>
      </c>
      <c r="Q205">
        <f t="shared" si="65"/>
        <v>0</v>
      </c>
      <c r="R205">
        <f t="shared" si="66"/>
        <v>7</v>
      </c>
      <c r="S205">
        <f t="shared" si="67"/>
        <v>4</v>
      </c>
      <c r="T205">
        <f t="shared" si="68"/>
        <v>3</v>
      </c>
      <c r="U205">
        <f t="shared" si="69"/>
        <v>1</v>
      </c>
      <c r="W205">
        <f t="shared" si="70"/>
        <v>6010.0004000000008</v>
      </c>
    </row>
    <row r="206" spans="1:23" x14ac:dyDescent="0.2">
      <c r="A206">
        <f t="shared" si="72"/>
        <v>198</v>
      </c>
      <c r="B206">
        <f t="shared" si="73"/>
        <v>395</v>
      </c>
      <c r="D206" s="12">
        <f t="shared" si="86"/>
        <v>82.000060000000019</v>
      </c>
      <c r="E206" s="12">
        <f t="shared" ref="E206:E213" si="96">IF(AND(F206=0,J206&lt;&gt;""),IF(COUNTIF(G207:G223,1),1,0),0)</f>
        <v>0</v>
      </c>
      <c r="F206">
        <f t="shared" si="88"/>
        <v>1</v>
      </c>
      <c r="G206">
        <f t="shared" si="89"/>
        <v>0</v>
      </c>
      <c r="H206" s="22" t="str">
        <f t="shared" si="74"/>
        <v/>
      </c>
      <c r="I206" s="23" t="s">
        <v>8</v>
      </c>
      <c r="J206" s="20"/>
      <c r="K206" s="7"/>
      <c r="L206" s="7"/>
      <c r="M206" s="27"/>
      <c r="P206" s="17" t="str">
        <f>IF(K206="","",IF(VLOOKUP(D206,'Ihr Kontenplan'!$A$9:$AA$278,27)&lt;&gt;"",VLOOKUP(D206,'Ihr Kontenplan'!$A$9:$AA$278,27),IF(AND(K207&lt;&gt;"",K206&gt;=K207),IF(OR(K206&lt;1000,K206&gt;9999),"bitte vierstellige Kontonummer eingeben",""),"")))</f>
        <v/>
      </c>
      <c r="Q206">
        <f t="shared" si="65"/>
        <v>0</v>
      </c>
      <c r="R206">
        <f t="shared" si="66"/>
        <v>7</v>
      </c>
      <c r="S206">
        <f t="shared" si="67"/>
        <v>4</v>
      </c>
      <c r="T206">
        <f t="shared" si="68"/>
        <v>3</v>
      </c>
      <c r="U206">
        <f t="shared" si="69"/>
        <v>1</v>
      </c>
      <c r="W206">
        <f t="shared" si="70"/>
        <v>6010.000500000001</v>
      </c>
    </row>
    <row r="207" spans="1:23" x14ac:dyDescent="0.2">
      <c r="A207">
        <f t="shared" si="72"/>
        <v>199</v>
      </c>
      <c r="B207">
        <f t="shared" si="73"/>
        <v>397</v>
      </c>
      <c r="D207" s="12">
        <f t="shared" si="86"/>
        <v>82.000070000000022</v>
      </c>
      <c r="E207" s="12">
        <f t="shared" si="96"/>
        <v>0</v>
      </c>
      <c r="F207">
        <f t="shared" si="88"/>
        <v>1</v>
      </c>
      <c r="G207">
        <f t="shared" si="89"/>
        <v>0</v>
      </c>
      <c r="H207" s="22" t="str">
        <f t="shared" si="74"/>
        <v/>
      </c>
      <c r="I207" s="23" t="s">
        <v>8</v>
      </c>
      <c r="J207" s="20"/>
      <c r="K207" s="7"/>
      <c r="L207" s="7"/>
      <c r="M207" s="27"/>
      <c r="P207" s="17" t="str">
        <f>IF(K207="","",IF(VLOOKUP(D207,'Ihr Kontenplan'!$A$9:$AA$278,27)&lt;&gt;"",VLOOKUP(D207,'Ihr Kontenplan'!$A$9:$AA$278,27),IF(AND(K208&lt;&gt;"",K207&gt;=K208),IF(OR(K207&lt;1000,K207&gt;9999),"bitte vierstellige Kontonummer eingeben",""),"")))</f>
        <v/>
      </c>
      <c r="Q207">
        <f t="shared" si="65"/>
        <v>0</v>
      </c>
      <c r="R207">
        <f t="shared" si="66"/>
        <v>7</v>
      </c>
      <c r="S207">
        <f t="shared" si="67"/>
        <v>4</v>
      </c>
      <c r="T207">
        <f t="shared" si="68"/>
        <v>3</v>
      </c>
      <c r="U207">
        <f t="shared" si="69"/>
        <v>1</v>
      </c>
      <c r="W207">
        <f t="shared" si="70"/>
        <v>6010.0006000000012</v>
      </c>
    </row>
    <row r="208" spans="1:23" x14ac:dyDescent="0.2">
      <c r="A208">
        <f t="shared" si="72"/>
        <v>200</v>
      </c>
      <c r="B208">
        <f t="shared" si="73"/>
        <v>399</v>
      </c>
      <c r="D208" s="12">
        <f t="shared" si="86"/>
        <v>83</v>
      </c>
      <c r="E208" s="12">
        <f t="shared" si="96"/>
        <v>1</v>
      </c>
      <c r="F208">
        <f t="shared" si="88"/>
        <v>0</v>
      </c>
      <c r="G208">
        <f t="shared" si="89"/>
        <v>0</v>
      </c>
      <c r="H208" s="22" t="str">
        <f t="shared" si="74"/>
        <v/>
      </c>
      <c r="I208" s="22"/>
      <c r="J208" s="6" t="s">
        <v>49</v>
      </c>
      <c r="K208" s="20"/>
      <c r="L208" s="20"/>
      <c r="M208" s="27"/>
      <c r="P208" s="17" t="str">
        <f>IF(K208="","",IF(VLOOKUP(D208,'Ihr Kontenplan'!$A$9:$AA$278,27)&lt;&gt;"",VLOOKUP(D208,'Ihr Kontenplan'!$A$9:$AA$278,27),IF(AND(K209&lt;&gt;"",K208&gt;=K209),IF(OR(K208&lt;1000,K208&gt;9999),"bitte vierstellige Kontonummer eingeben",""),"")))</f>
        <v/>
      </c>
      <c r="Q208">
        <f t="shared" ref="Q208:Q259" si="97">K208</f>
        <v>0</v>
      </c>
      <c r="R208">
        <f>IF(OR(AND(J208&lt;&gt;"",I209="",I210=$I$3),AND(J208&lt;&gt;"",I209=$I$3)),R207+1,R207)</f>
        <v>7</v>
      </c>
      <c r="S208">
        <f>IF(OR(AND(J208&lt;&gt;"",I209="",I210=$I$4),AND(J208&lt;&gt;"",I209=$I$4)),S207+1,S207)</f>
        <v>4</v>
      </c>
      <c r="T208">
        <f>IF(OR(AND(J208&lt;&gt;"",I209="",I210=$I$5),AND(J208&lt;&gt;"",I209=$I$5)),T207+1,T207)</f>
        <v>3</v>
      </c>
      <c r="U208">
        <f>IF(OR(AND(J208&lt;&gt;"",I209="",I210=$I$6),AND(J208&lt;&gt;"",I209=$I$6)),U207+1,U207)</f>
        <v>2</v>
      </c>
      <c r="W208">
        <f t="shared" ref="W208:W259" si="98">IF(K208="",W207+0.0001,K208)</f>
        <v>6010.0007000000014</v>
      </c>
    </row>
    <row r="209" spans="1:23" x14ac:dyDescent="0.2">
      <c r="A209">
        <f t="shared" si="72"/>
        <v>201</v>
      </c>
      <c r="B209">
        <f t="shared" si="73"/>
        <v>401</v>
      </c>
      <c r="D209" s="12">
        <f t="shared" si="86"/>
        <v>84</v>
      </c>
      <c r="E209" s="12">
        <f t="shared" si="96"/>
        <v>0</v>
      </c>
      <c r="F209">
        <f t="shared" si="88"/>
        <v>1</v>
      </c>
      <c r="G209">
        <f t="shared" si="89"/>
        <v>1</v>
      </c>
      <c r="H209" s="22" t="str">
        <f t="shared" si="74"/>
        <v>x</v>
      </c>
      <c r="I209" s="23" t="s">
        <v>8</v>
      </c>
      <c r="J209" s="20"/>
      <c r="K209" s="7">
        <v>7000</v>
      </c>
      <c r="L209" s="7" t="s">
        <v>50</v>
      </c>
      <c r="M209" s="27"/>
      <c r="N209" s="12" t="s">
        <v>129</v>
      </c>
      <c r="P209" s="17" t="str">
        <f>IF(K209="","",IF(VLOOKUP(D209,'Ihr Kontenplan'!$A$9:$AA$278,27)&lt;&gt;"",VLOOKUP(D209,'Ihr Kontenplan'!$A$9:$AA$278,27),IF(AND(K210&lt;&gt;"",K209&gt;=K210),IF(OR(K209&lt;1000,K209&gt;9999),"bitte vierstellige Kontonummer eingeben",""),"")))</f>
        <v/>
      </c>
      <c r="Q209">
        <f t="shared" si="97"/>
        <v>7000</v>
      </c>
      <c r="R209">
        <f>IF(OR(AND(J209&lt;&gt;"",I210="",I211=$I$3),AND(J209&lt;&gt;"",I210=$I$3)),R208+1,R208)</f>
        <v>7</v>
      </c>
      <c r="S209">
        <f>IF(OR(AND(J209&lt;&gt;"",I210="",I211=$I$4),AND(J209&lt;&gt;"",I210=$I$4)),S208+1,S208)</f>
        <v>4</v>
      </c>
      <c r="T209">
        <f>IF(OR(AND(J209&lt;&gt;"",I210="",I211=$I$5),AND(J209&lt;&gt;"",I210=$I$5)),T208+1,T208)</f>
        <v>3</v>
      </c>
      <c r="U209">
        <f>IF(OR(AND(J209&lt;&gt;"",I210="",I211=$I$6),AND(J209&lt;&gt;"",I210=$I$6)),U208+1,U208)</f>
        <v>2</v>
      </c>
      <c r="W209">
        <f t="shared" si="98"/>
        <v>7000</v>
      </c>
    </row>
    <row r="210" spans="1:23" x14ac:dyDescent="0.2">
      <c r="A210">
        <f t="shared" ref="A210:A262" si="99">A209+1</f>
        <v>202</v>
      </c>
      <c r="B210">
        <f t="shared" ref="B210:B262" si="100">B209+2</f>
        <v>403</v>
      </c>
      <c r="D210" s="12">
        <f t="shared" si="86"/>
        <v>84.000010000000003</v>
      </c>
      <c r="E210" s="12">
        <f t="shared" si="96"/>
        <v>0</v>
      </c>
      <c r="F210">
        <f t="shared" si="88"/>
        <v>1</v>
      </c>
      <c r="G210">
        <f t="shared" si="89"/>
        <v>0</v>
      </c>
      <c r="H210" s="22" t="str">
        <f t="shared" si="74"/>
        <v/>
      </c>
      <c r="I210" s="23" t="s">
        <v>8</v>
      </c>
      <c r="J210" s="20"/>
      <c r="K210" s="7"/>
      <c r="L210" s="7"/>
      <c r="M210" s="27"/>
      <c r="N210" s="12" t="s">
        <v>129</v>
      </c>
      <c r="P210" s="17" t="str">
        <f>IF(K210="","",IF(VLOOKUP(D210,'Ihr Kontenplan'!$A$9:$AA$278,27)&lt;&gt;"",VLOOKUP(D210,'Ihr Kontenplan'!$A$9:$AA$278,27),IF(AND(K211&lt;&gt;"",K210&gt;=K211),IF(OR(K210&lt;1000,K210&gt;9999),"bitte vierstellige Kontonummer eingeben",""),"")))</f>
        <v/>
      </c>
      <c r="Q210">
        <f t="shared" si="97"/>
        <v>0</v>
      </c>
      <c r="R210">
        <f>IF(OR(AND(J210&lt;&gt;"",I211="",I212=$I$3),AND(J210&lt;&gt;"",I211=$I$3)),R209+1,R209)</f>
        <v>7</v>
      </c>
      <c r="S210">
        <f>IF(OR(AND(J210&lt;&gt;"",I211="",I212=$I$4),AND(J210&lt;&gt;"",I211=$I$4)),S209+1,S209)</f>
        <v>4</v>
      </c>
      <c r="T210">
        <f>IF(OR(AND(J210&lt;&gt;"",I211="",I212=$I$5),AND(J210&lt;&gt;"",I211=$I$5)),T209+1,T209)</f>
        <v>3</v>
      </c>
      <c r="U210">
        <f>IF(OR(AND(J210&lt;&gt;"",I211="",I212=$I$6),AND(J210&lt;&gt;"",I211=$I$6)),U209+1,U209)</f>
        <v>2</v>
      </c>
      <c r="W210">
        <f t="shared" si="98"/>
        <v>7000.0001000000002</v>
      </c>
    </row>
    <row r="211" spans="1:23" x14ac:dyDescent="0.2">
      <c r="A211">
        <f t="shared" si="99"/>
        <v>203</v>
      </c>
      <c r="B211">
        <f t="shared" si="100"/>
        <v>405</v>
      </c>
      <c r="D211" s="12">
        <f t="shared" si="86"/>
        <v>85</v>
      </c>
      <c r="E211" s="12">
        <f t="shared" si="96"/>
        <v>0</v>
      </c>
      <c r="F211">
        <f t="shared" si="88"/>
        <v>1</v>
      </c>
      <c r="G211">
        <f t="shared" si="89"/>
        <v>1</v>
      </c>
      <c r="H211" s="22" t="str">
        <f t="shared" ref="H211:H259" si="101">IF(AND(K211&lt;&gt;"",L211&lt;&gt;""),"x","")</f>
        <v>x</v>
      </c>
      <c r="I211" s="23" t="s">
        <v>8</v>
      </c>
      <c r="J211" s="20"/>
      <c r="K211" s="7">
        <v>7100</v>
      </c>
      <c r="L211" s="7" t="s">
        <v>51</v>
      </c>
      <c r="M211" s="27"/>
      <c r="N211" s="12" t="s">
        <v>129</v>
      </c>
      <c r="P211" s="17" t="str">
        <f>IF(K211="","",IF(VLOOKUP(D211,'Ihr Kontenplan'!$A$9:$AA$278,27)&lt;&gt;"",VLOOKUP(D211,'Ihr Kontenplan'!$A$9:$AA$278,27),IF(AND(K212&lt;&gt;"",K211&gt;=K212),IF(OR(K211&lt;1000,K211&gt;9999),"bitte vierstellige Kontonummer eingeben",""),"")))</f>
        <v/>
      </c>
      <c r="Q211">
        <f t="shared" si="97"/>
        <v>7100</v>
      </c>
      <c r="R211">
        <f>IF(OR(AND(J211&lt;&gt;"",I212="",I213=$I$3),AND(J211&lt;&gt;"",I212=$I$3)),R210+1,R210)</f>
        <v>7</v>
      </c>
      <c r="S211">
        <f>IF(OR(AND(J211&lt;&gt;"",I212="",I213=$I$4),AND(J211&lt;&gt;"",I212=$I$4)),S210+1,S210)</f>
        <v>4</v>
      </c>
      <c r="T211">
        <f>IF(OR(AND(J211&lt;&gt;"",I212="",I213=$I$5),AND(J211&lt;&gt;"",I212=$I$5)),T210+1,T210)</f>
        <v>3</v>
      </c>
      <c r="U211">
        <f>IF(OR(AND(J211&lt;&gt;"",I212="",I213=$I$6),AND(J211&lt;&gt;"",I212=$I$6)),U210+1,U210)</f>
        <v>2</v>
      </c>
      <c r="W211">
        <f t="shared" si="98"/>
        <v>7100</v>
      </c>
    </row>
    <row r="212" spans="1:23" x14ac:dyDescent="0.2">
      <c r="A212">
        <f t="shared" si="99"/>
        <v>204</v>
      </c>
      <c r="B212">
        <f t="shared" si="100"/>
        <v>407</v>
      </c>
      <c r="D212" s="12">
        <f t="shared" si="86"/>
        <v>85.000010000000003</v>
      </c>
      <c r="E212" s="12">
        <f t="shared" si="96"/>
        <v>0</v>
      </c>
      <c r="F212">
        <f t="shared" si="88"/>
        <v>1</v>
      </c>
      <c r="G212">
        <f t="shared" si="89"/>
        <v>0</v>
      </c>
      <c r="H212" s="22" t="str">
        <f t="shared" si="101"/>
        <v/>
      </c>
      <c r="I212" s="23" t="s">
        <v>8</v>
      </c>
      <c r="J212" s="20"/>
      <c r="K212" s="7"/>
      <c r="L212" s="7"/>
      <c r="M212" s="27"/>
      <c r="P212" s="17" t="str">
        <f>IF(K212="","",IF(VLOOKUP(D212,'Ihr Kontenplan'!$A$9:$AA$278,27)&lt;&gt;"",VLOOKUP(D212,'Ihr Kontenplan'!$A$9:$AA$278,27),IF(AND(K213&lt;&gt;"",K212&gt;=K213),IF(OR(K212&lt;1000,K212&gt;9999),"bitte vierstellige Kontonummer eingeben",""),"")))</f>
        <v/>
      </c>
      <c r="Q212">
        <f t="shared" si="97"/>
        <v>0</v>
      </c>
      <c r="R212">
        <f>IF(OR(AND(J212&lt;&gt;"",I213="",I214=$I$3),AND(J212&lt;&gt;"",I213=$I$3)),R211+1,R211)</f>
        <v>7</v>
      </c>
      <c r="S212">
        <f>IF(OR(AND(J212&lt;&gt;"",I213="",I214=$I$4),AND(J212&lt;&gt;"",I213=$I$4)),S211+1,S211)</f>
        <v>4</v>
      </c>
      <c r="T212">
        <f>IF(OR(AND(J212&lt;&gt;"",I213="",I214=$I$5),AND(J212&lt;&gt;"",I213=$I$5)),T211+1,T211)</f>
        <v>3</v>
      </c>
      <c r="U212">
        <f>IF(OR(AND(J212&lt;&gt;"",I213="",I214=$I$6),AND(J212&lt;&gt;"",I213=$I$6)),U211+1,U211)</f>
        <v>2</v>
      </c>
      <c r="W212">
        <f t="shared" si="98"/>
        <v>7100.0001000000002</v>
      </c>
    </row>
    <row r="213" spans="1:23" x14ac:dyDescent="0.2">
      <c r="A213">
        <f t="shared" si="99"/>
        <v>205</v>
      </c>
      <c r="B213">
        <f t="shared" si="100"/>
        <v>409</v>
      </c>
      <c r="D213" s="12">
        <f t="shared" si="86"/>
        <v>86</v>
      </c>
      <c r="E213" s="12">
        <f t="shared" si="96"/>
        <v>0</v>
      </c>
      <c r="F213">
        <f t="shared" si="88"/>
        <v>1</v>
      </c>
      <c r="G213">
        <f t="shared" si="89"/>
        <v>1</v>
      </c>
      <c r="H213" s="22" t="str">
        <f t="shared" si="101"/>
        <v>x</v>
      </c>
      <c r="I213" s="23" t="s">
        <v>8</v>
      </c>
      <c r="J213" s="20"/>
      <c r="K213" s="7">
        <v>7200</v>
      </c>
      <c r="L213" s="7" t="s">
        <v>52</v>
      </c>
      <c r="M213" s="27"/>
      <c r="P213" s="17" t="str">
        <f>IF(K213="","",IF(VLOOKUP(D213,'Ihr Kontenplan'!$A$9:$AA$278,27)&lt;&gt;"",VLOOKUP(D213,'Ihr Kontenplan'!$A$9:$AA$278,27),IF(AND(K214&lt;&gt;"",K213&gt;=K214),IF(OR(K213&lt;1000,K213&gt;9999),"bitte vierstellige Kontonummer eingeben",""),"")))</f>
        <v/>
      </c>
      <c r="Q213">
        <f t="shared" si="97"/>
        <v>7200</v>
      </c>
      <c r="R213">
        <f>IF(OR(AND(J213&lt;&gt;"",I214="",I223=$I$3),AND(J213&lt;&gt;"",I214=$I$3)),R212+1,R212)</f>
        <v>7</v>
      </c>
      <c r="S213">
        <f>IF(OR(AND(J213&lt;&gt;"",I214="",I223=$I$4),AND(J213&lt;&gt;"",I214=$I$4)),S212+1,S212)</f>
        <v>4</v>
      </c>
      <c r="T213">
        <f>IF(OR(AND(J213&lt;&gt;"",I214="",I223=$I$5),AND(J213&lt;&gt;"",I214=$I$5)),T212+1,T212)</f>
        <v>3</v>
      </c>
      <c r="U213">
        <f>IF(OR(AND(J213&lt;&gt;"",I214="",I223=$I$6),AND(J213&lt;&gt;"",I214=$I$6)),U212+1,U212)</f>
        <v>2</v>
      </c>
      <c r="W213">
        <f t="shared" si="98"/>
        <v>7200</v>
      </c>
    </row>
    <row r="214" spans="1:23" x14ac:dyDescent="0.2">
      <c r="A214">
        <f t="shared" si="99"/>
        <v>206</v>
      </c>
      <c r="B214">
        <f t="shared" si="100"/>
        <v>411</v>
      </c>
      <c r="D214" s="12">
        <f t="shared" si="86"/>
        <v>86.000010000000003</v>
      </c>
      <c r="E214" s="12">
        <f>IF(AND(F214=0,J214&lt;&gt;""),IF(COUNTIF(G223:G239,1),1,0),0)</f>
        <v>0</v>
      </c>
      <c r="F214">
        <f t="shared" si="88"/>
        <v>1</v>
      </c>
      <c r="G214">
        <f t="shared" si="89"/>
        <v>0</v>
      </c>
      <c r="H214" s="22" t="str">
        <f t="shared" si="101"/>
        <v/>
      </c>
      <c r="I214" s="23" t="s">
        <v>8</v>
      </c>
      <c r="J214" s="20"/>
      <c r="K214" s="7"/>
      <c r="L214" s="7"/>
      <c r="M214" s="27"/>
      <c r="P214" s="17" t="str">
        <f>IF(K214="","",IF(VLOOKUP(D214,'Ihr Kontenplan'!$A$9:$AA$278,27)&lt;&gt;"",VLOOKUP(D214,'Ihr Kontenplan'!$A$9:$AA$278,27),IF(AND(K215&lt;&gt;"",K214&gt;=K215),IF(OR(K214&lt;1000,K214&gt;9999),"bitte vierstellige Kontonummer eingeben",""),"")))</f>
        <v/>
      </c>
      <c r="Q214">
        <f t="shared" si="97"/>
        <v>0</v>
      </c>
      <c r="R214">
        <f>IF(OR(AND(J214&lt;&gt;"",I223="",I224=$I$3),AND(J214&lt;&gt;"",I223=$I$3)),R213+1,R213)</f>
        <v>7</v>
      </c>
      <c r="S214">
        <f>IF(OR(AND(J214&lt;&gt;"",I223="",I224=$I$4),AND(J214&lt;&gt;"",I223=$I$4)),S213+1,S213)</f>
        <v>4</v>
      </c>
      <c r="T214">
        <f>IF(OR(AND(J214&lt;&gt;"",I223="",I224=$I$5),AND(J214&lt;&gt;"",I223=$I$5)),T213+1,T213)</f>
        <v>3</v>
      </c>
      <c r="U214">
        <f>IF(OR(AND(J214&lt;&gt;"",I223="",I224=$I$6),AND(J214&lt;&gt;"",I223=$I$6)),U213+1,U213)</f>
        <v>2</v>
      </c>
      <c r="W214">
        <f t="shared" si="98"/>
        <v>7200.0001000000002</v>
      </c>
    </row>
    <row r="215" spans="1:23" x14ac:dyDescent="0.2">
      <c r="A215">
        <f t="shared" si="99"/>
        <v>207</v>
      </c>
      <c r="B215">
        <f t="shared" si="100"/>
        <v>413</v>
      </c>
      <c r="D215" s="12">
        <f t="shared" ref="D215:D223" si="102">IF(OR(E215=1,G215=1),ROUND(D214+1,0),D214+0.00001)</f>
        <v>86.000020000000006</v>
      </c>
      <c r="E215" s="12">
        <f t="shared" ref="E215:E223" si="103">IF(AND(F215=0,J215&lt;&gt;""),IF(COUNTIF(G224:G240,1),1,0),0)</f>
        <v>0</v>
      </c>
      <c r="F215">
        <f t="shared" ref="F215:F223" si="104">IF(J215&lt;&gt;"",0,1)</f>
        <v>1</v>
      </c>
      <c r="G215">
        <f t="shared" ref="G215:G223" si="105">IF(AND(H215&lt;&gt;"",OR(K215&lt;&gt;"",L215&lt;&gt;"")),1,0)</f>
        <v>0</v>
      </c>
      <c r="H215" s="22" t="str">
        <f t="shared" ref="H215:H223" si="106">IF(AND(K215&lt;&gt;"",L215&lt;&gt;""),"x","")</f>
        <v/>
      </c>
      <c r="I215" s="23" t="s">
        <v>8</v>
      </c>
      <c r="J215" s="20"/>
      <c r="K215" s="7"/>
      <c r="L215" s="7"/>
      <c r="M215" s="27"/>
      <c r="P215" s="17" t="str">
        <f>IF(K215="","",IF(VLOOKUP(D215,'Ihr Kontenplan'!$A$9:$AA$278,27)&lt;&gt;"",VLOOKUP(D215,'Ihr Kontenplan'!$A$9:$AA$278,27),IF(AND(K216&lt;&gt;"",K215&gt;=K216),IF(OR(K215&lt;1000,K215&gt;9999),"bitte vierstellige Kontonummer eingeben",""),"")))</f>
        <v/>
      </c>
    </row>
    <row r="216" spans="1:23" x14ac:dyDescent="0.2">
      <c r="A216">
        <f t="shared" si="99"/>
        <v>208</v>
      </c>
      <c r="B216">
        <f t="shared" si="100"/>
        <v>415</v>
      </c>
      <c r="D216" s="12">
        <f t="shared" si="102"/>
        <v>87</v>
      </c>
      <c r="E216" s="12">
        <f t="shared" si="103"/>
        <v>0</v>
      </c>
      <c r="F216">
        <f t="shared" si="104"/>
        <v>1</v>
      </c>
      <c r="G216">
        <f t="shared" si="105"/>
        <v>1</v>
      </c>
      <c r="H216" s="22" t="str">
        <f t="shared" si="106"/>
        <v>x</v>
      </c>
      <c r="I216" s="23" t="s">
        <v>8</v>
      </c>
      <c r="J216" s="20"/>
      <c r="K216" s="7">
        <v>7500</v>
      </c>
      <c r="L216" s="7" t="s">
        <v>28</v>
      </c>
      <c r="M216" s="27"/>
      <c r="P216" s="17" t="str">
        <f>IF(K216="","",IF(VLOOKUP(D216,'Ihr Kontenplan'!$A$9:$AA$278,27)&lt;&gt;"",VLOOKUP(D216,'Ihr Kontenplan'!$A$9:$AA$278,27),IF(AND(K217&lt;&gt;"",K216&gt;=K217),IF(OR(K216&lt;1000,K216&gt;9999),"bitte vierstellige Kontonummer eingeben",""),"")))</f>
        <v/>
      </c>
    </row>
    <row r="217" spans="1:23" x14ac:dyDescent="0.2">
      <c r="A217">
        <f t="shared" si="99"/>
        <v>209</v>
      </c>
      <c r="B217">
        <f t="shared" si="100"/>
        <v>417</v>
      </c>
      <c r="D217" s="12">
        <f t="shared" si="102"/>
        <v>87.000010000000003</v>
      </c>
      <c r="E217" s="12">
        <f t="shared" si="103"/>
        <v>0</v>
      </c>
      <c r="F217">
        <f t="shared" si="104"/>
        <v>1</v>
      </c>
      <c r="G217">
        <f t="shared" si="105"/>
        <v>0</v>
      </c>
      <c r="H217" s="22" t="str">
        <f t="shared" si="106"/>
        <v/>
      </c>
      <c r="I217" s="23" t="s">
        <v>8</v>
      </c>
      <c r="J217" s="20"/>
      <c r="K217" s="7"/>
      <c r="L217" s="7"/>
      <c r="M217" s="27"/>
      <c r="P217" s="17" t="str">
        <f>IF(K217="","",IF(VLOOKUP(D217,'Ihr Kontenplan'!$A$9:$AA$278,27)&lt;&gt;"",VLOOKUP(D217,'Ihr Kontenplan'!$A$9:$AA$278,27),IF(AND(K218&lt;&gt;"",K217&gt;=K218),IF(OR(K217&lt;1000,K217&gt;9999),"bitte vierstellige Kontonummer eingeben",""),"")))</f>
        <v/>
      </c>
    </row>
    <row r="218" spans="1:23" x14ac:dyDescent="0.2">
      <c r="A218">
        <f t="shared" si="99"/>
        <v>210</v>
      </c>
      <c r="B218">
        <f t="shared" si="100"/>
        <v>419</v>
      </c>
      <c r="D218" s="12">
        <f t="shared" si="102"/>
        <v>88</v>
      </c>
      <c r="E218" s="12">
        <f t="shared" si="103"/>
        <v>0</v>
      </c>
      <c r="F218">
        <f t="shared" si="104"/>
        <v>1</v>
      </c>
      <c r="G218">
        <f t="shared" si="105"/>
        <v>1</v>
      </c>
      <c r="H218" s="22" t="str">
        <f t="shared" si="106"/>
        <v>x</v>
      </c>
      <c r="I218" s="23" t="s">
        <v>8</v>
      </c>
      <c r="J218" s="20"/>
      <c r="K218" s="7">
        <v>7600</v>
      </c>
      <c r="L218" s="7" t="s">
        <v>53</v>
      </c>
      <c r="M218" s="27"/>
      <c r="P218" s="17" t="str">
        <f>IF(K218="","",IF(VLOOKUP(D218,'Ihr Kontenplan'!$A$9:$AA$278,27)&lt;&gt;"",VLOOKUP(D218,'Ihr Kontenplan'!$A$9:$AA$278,27),IF(AND(K219&lt;&gt;"",K218&gt;=K219),IF(OR(K218&lt;1000,K218&gt;9999),"bitte vierstellige Kontonummer eingeben",""),"")))</f>
        <v/>
      </c>
    </row>
    <row r="219" spans="1:23" x14ac:dyDescent="0.2">
      <c r="A219">
        <f t="shared" si="99"/>
        <v>211</v>
      </c>
      <c r="B219">
        <f t="shared" si="100"/>
        <v>421</v>
      </c>
      <c r="D219" s="12">
        <f t="shared" si="102"/>
        <v>88.000010000000003</v>
      </c>
      <c r="E219" s="12">
        <f t="shared" si="103"/>
        <v>0</v>
      </c>
      <c r="F219">
        <f t="shared" si="104"/>
        <v>1</v>
      </c>
      <c r="G219">
        <f t="shared" si="105"/>
        <v>0</v>
      </c>
      <c r="H219" s="22" t="str">
        <f t="shared" si="106"/>
        <v/>
      </c>
      <c r="I219" s="23" t="s">
        <v>8</v>
      </c>
      <c r="J219" s="20"/>
      <c r="K219" s="7"/>
      <c r="L219" s="7"/>
      <c r="M219" s="27"/>
      <c r="P219" s="17" t="str">
        <f>IF(K219="","",IF(VLOOKUP(D219,'Ihr Kontenplan'!$A$9:$AA$278,27)&lt;&gt;"",VLOOKUP(D219,'Ihr Kontenplan'!$A$9:$AA$278,27),IF(AND(K220&lt;&gt;"",K219&gt;=K220),IF(OR(K219&lt;1000,K219&gt;9999),"bitte vierstellige Kontonummer eingeben",""),"")))</f>
        <v/>
      </c>
    </row>
    <row r="220" spans="1:23" x14ac:dyDescent="0.2">
      <c r="A220">
        <f t="shared" si="99"/>
        <v>212</v>
      </c>
      <c r="B220">
        <f t="shared" si="100"/>
        <v>423</v>
      </c>
      <c r="D220" s="12">
        <f t="shared" si="102"/>
        <v>89</v>
      </c>
      <c r="E220" s="12">
        <f t="shared" si="103"/>
        <v>0</v>
      </c>
      <c r="F220">
        <f t="shared" si="104"/>
        <v>1</v>
      </c>
      <c r="G220">
        <f t="shared" si="105"/>
        <v>1</v>
      </c>
      <c r="H220" s="22" t="str">
        <f t="shared" si="106"/>
        <v>x</v>
      </c>
      <c r="I220" s="23" t="s">
        <v>8</v>
      </c>
      <c r="J220" s="20"/>
      <c r="K220" s="7">
        <v>7610</v>
      </c>
      <c r="L220" s="7" t="s">
        <v>54</v>
      </c>
      <c r="M220" s="27"/>
      <c r="P220" s="17" t="str">
        <f>IF(K220="","",IF(VLOOKUP(D220,'Ihr Kontenplan'!$A$9:$AA$278,27)&lt;&gt;"",VLOOKUP(D220,'Ihr Kontenplan'!$A$9:$AA$278,27),IF(AND(K221&lt;&gt;"",K220&gt;=K221),IF(OR(K220&lt;1000,K220&gt;9999),"bitte vierstellige Kontonummer eingeben",""),"")))</f>
        <v/>
      </c>
    </row>
    <row r="221" spans="1:23" x14ac:dyDescent="0.2">
      <c r="A221">
        <f t="shared" si="99"/>
        <v>213</v>
      </c>
      <c r="B221">
        <f t="shared" si="100"/>
        <v>425</v>
      </c>
      <c r="D221" s="12">
        <f t="shared" si="102"/>
        <v>89.000010000000003</v>
      </c>
      <c r="E221" s="12">
        <f t="shared" si="103"/>
        <v>0</v>
      </c>
      <c r="F221">
        <f t="shared" si="104"/>
        <v>1</v>
      </c>
      <c r="G221">
        <f t="shared" si="105"/>
        <v>0</v>
      </c>
      <c r="H221" s="22" t="str">
        <f t="shared" si="106"/>
        <v/>
      </c>
      <c r="I221" s="23" t="s">
        <v>8</v>
      </c>
      <c r="J221" s="20"/>
      <c r="K221" s="7"/>
      <c r="L221" s="7"/>
      <c r="M221" s="27"/>
      <c r="P221" s="17" t="str">
        <f>IF(K221="","",IF(VLOOKUP(D221,'Ihr Kontenplan'!$A$9:$AA$278,27)&lt;&gt;"",VLOOKUP(D221,'Ihr Kontenplan'!$A$9:$AA$278,27),IF(AND(K222&lt;&gt;"",K221&gt;=K222),IF(OR(K221&lt;1000,K221&gt;9999),"bitte vierstellige Kontonummer eingeben",""),"")))</f>
        <v/>
      </c>
    </row>
    <row r="222" spans="1:23" x14ac:dyDescent="0.2">
      <c r="A222">
        <f t="shared" si="99"/>
        <v>214</v>
      </c>
      <c r="B222">
        <f t="shared" si="100"/>
        <v>427</v>
      </c>
      <c r="D222" s="12">
        <f t="shared" si="102"/>
        <v>89.000020000000006</v>
      </c>
      <c r="E222" s="12">
        <f t="shared" si="103"/>
        <v>0</v>
      </c>
      <c r="F222">
        <f t="shared" si="104"/>
        <v>1</v>
      </c>
      <c r="G222">
        <f t="shared" si="105"/>
        <v>0</v>
      </c>
      <c r="H222" s="22" t="str">
        <f t="shared" si="106"/>
        <v/>
      </c>
      <c r="I222" s="23" t="s">
        <v>8</v>
      </c>
      <c r="J222" s="20"/>
      <c r="K222" s="7"/>
      <c r="L222" s="7"/>
      <c r="M222" s="27"/>
      <c r="P222" s="17" t="str">
        <f>IF(K222="","",IF(VLOOKUP(D222,'Ihr Kontenplan'!$A$9:$AA$278,27)&lt;&gt;"",VLOOKUP(D222,'Ihr Kontenplan'!$A$9:$AA$278,27),IF(AND(K223&lt;&gt;"",K222&gt;=K223),IF(OR(K222&lt;1000,K222&gt;9999),"bitte vierstellige Kontonummer eingeben",""),"")))</f>
        <v/>
      </c>
    </row>
    <row r="223" spans="1:23" x14ac:dyDescent="0.2">
      <c r="A223">
        <f t="shared" si="99"/>
        <v>215</v>
      </c>
      <c r="B223">
        <f t="shared" si="100"/>
        <v>429</v>
      </c>
      <c r="D223" s="12">
        <f t="shared" si="102"/>
        <v>90</v>
      </c>
      <c r="E223" s="12">
        <f t="shared" si="103"/>
        <v>0</v>
      </c>
      <c r="F223">
        <f t="shared" si="104"/>
        <v>1</v>
      </c>
      <c r="G223">
        <f t="shared" si="105"/>
        <v>1</v>
      </c>
      <c r="H223" s="22" t="str">
        <f t="shared" si="106"/>
        <v>x</v>
      </c>
      <c r="I223" s="23" t="s">
        <v>8</v>
      </c>
      <c r="J223" s="20"/>
      <c r="K223" s="7">
        <v>7700</v>
      </c>
      <c r="L223" s="7" t="s">
        <v>134</v>
      </c>
      <c r="M223" s="27"/>
      <c r="P223" s="17" t="str">
        <f>IF(K223="","",IF(VLOOKUP(D223,'Ihr Kontenplan'!$A$9:$AA$278,27)&lt;&gt;"",VLOOKUP(D223,'Ihr Kontenplan'!$A$9:$AA$278,27),IF(AND(K224&lt;&gt;"",K223&gt;=K224),IF(OR(K223&lt;1000,K223&gt;9999),"bitte vierstellige Kontonummer eingeben",""),"")))</f>
        <v/>
      </c>
      <c r="Q223">
        <f t="shared" si="97"/>
        <v>7700</v>
      </c>
      <c r="R223">
        <f>IF(OR(AND(J223&lt;&gt;"",I224="",I225=$I$3),AND(J223&lt;&gt;"",I224=$I$3)),R214+1,R214)</f>
        <v>7</v>
      </c>
      <c r="S223">
        <f>IF(OR(AND(J223&lt;&gt;"",I224="",I225=$I$4),AND(J223&lt;&gt;"",I224=$I$4)),S214+1,S214)</f>
        <v>4</v>
      </c>
      <c r="T223">
        <f>IF(OR(AND(J223&lt;&gt;"",I224="",I225=$I$5),AND(J223&lt;&gt;"",I224=$I$5)),T214+1,T214)</f>
        <v>3</v>
      </c>
      <c r="U223">
        <f>IF(OR(AND(J223&lt;&gt;"",I224="",I225=$I$6),AND(J223&lt;&gt;"",I224=$I$6)),U214+1,U214)</f>
        <v>2</v>
      </c>
      <c r="W223">
        <f>IF(K223="",W214+0.0001,K223)</f>
        <v>7700</v>
      </c>
    </row>
    <row r="224" spans="1:23" x14ac:dyDescent="0.2">
      <c r="A224">
        <f t="shared" si="99"/>
        <v>216</v>
      </c>
      <c r="B224">
        <f t="shared" si="100"/>
        <v>431</v>
      </c>
      <c r="D224" s="12">
        <f t="shared" si="86"/>
        <v>90.000010000000003</v>
      </c>
      <c r="E224" s="12">
        <f>IF(AND(F224=0,J224&lt;&gt;""),IF(COUNTIF(G225:G241,1),1,0),0)</f>
        <v>0</v>
      </c>
      <c r="F224">
        <f t="shared" si="88"/>
        <v>1</v>
      </c>
      <c r="G224">
        <f t="shared" si="89"/>
        <v>0</v>
      </c>
      <c r="H224" s="22" t="str">
        <f t="shared" si="101"/>
        <v/>
      </c>
      <c r="I224" s="23" t="s">
        <v>8</v>
      </c>
      <c r="J224" s="20"/>
      <c r="K224" s="7"/>
      <c r="L224" s="7"/>
      <c r="M224" s="27"/>
      <c r="P224" s="17" t="str">
        <f>IF(K224="","",IF(VLOOKUP(D224,'Ihr Kontenplan'!$A$9:$AA$278,27)&lt;&gt;"",VLOOKUP(D224,'Ihr Kontenplan'!$A$9:$AA$278,27),IF(AND(K225&lt;&gt;"",K224&gt;=K225),IF(OR(K224&lt;1000,K224&gt;9999),"bitte vierstellige Kontonummer eingeben",""),"")))</f>
        <v/>
      </c>
      <c r="Q224">
        <f t="shared" si="97"/>
        <v>0</v>
      </c>
      <c r="R224">
        <f>IF(OR(AND(J224&lt;&gt;"",I225="",I226=$I$3),AND(J224&lt;&gt;"",I225=$I$3)),R223+1,R223)</f>
        <v>7</v>
      </c>
      <c r="S224">
        <f>IF(OR(AND(J224&lt;&gt;"",I225="",I226=$I$4),AND(J224&lt;&gt;"",I225=$I$4)),S223+1,S223)</f>
        <v>4</v>
      </c>
      <c r="T224">
        <f>IF(OR(AND(J224&lt;&gt;"",I225="",I226=$I$5),AND(J224&lt;&gt;"",I225=$I$5)),T223+1,T223)</f>
        <v>3</v>
      </c>
      <c r="U224">
        <f>IF(OR(AND(J224&lt;&gt;"",I225="",I226=$I$6),AND(J224&lt;&gt;"",I225=$I$6)),U223+1,U223)</f>
        <v>2</v>
      </c>
      <c r="W224">
        <f t="shared" si="98"/>
        <v>7700.0001000000002</v>
      </c>
    </row>
    <row r="225" spans="1:23" x14ac:dyDescent="0.2">
      <c r="A225">
        <f t="shared" si="99"/>
        <v>217</v>
      </c>
      <c r="B225">
        <f t="shared" si="100"/>
        <v>433</v>
      </c>
      <c r="D225" s="12">
        <f t="shared" si="86"/>
        <v>90.000020000000006</v>
      </c>
      <c r="E225" s="12">
        <f>IF(AND(F225=0,J225&lt;&gt;""),IF(COUNTIF(G226:G242,1),1,0),0)</f>
        <v>0</v>
      </c>
      <c r="F225">
        <f t="shared" si="88"/>
        <v>1</v>
      </c>
      <c r="G225">
        <f t="shared" si="89"/>
        <v>0</v>
      </c>
      <c r="H225" s="22" t="str">
        <f t="shared" si="101"/>
        <v/>
      </c>
      <c r="I225" s="23" t="s">
        <v>8</v>
      </c>
      <c r="J225" s="20"/>
      <c r="K225" s="7"/>
      <c r="L225" s="7"/>
      <c r="M225" s="27"/>
      <c r="P225" s="17" t="str">
        <f>IF(K225="","",IF(VLOOKUP(D225,'Ihr Kontenplan'!$A$9:$AA$278,27)&lt;&gt;"",VLOOKUP(D225,'Ihr Kontenplan'!$A$9:$AA$278,27),IF(AND(K226&lt;&gt;"",K225&gt;=K226),IF(OR(K225&lt;1000,K225&gt;9999),"bitte vierstellige Kontonummer eingeben",""),"")))</f>
        <v/>
      </c>
      <c r="Q225">
        <f t="shared" si="97"/>
        <v>0</v>
      </c>
      <c r="R225">
        <f>IF(OR(AND(J225&lt;&gt;"",I226="",I227=$I$3),AND(J225&lt;&gt;"",I226=$I$3)),R224+1,R224)</f>
        <v>7</v>
      </c>
      <c r="S225">
        <f>IF(OR(AND(J225&lt;&gt;"",I226="",I227=$I$4),AND(J225&lt;&gt;"",I226=$I$4)),S224+1,S224)</f>
        <v>4</v>
      </c>
      <c r="T225">
        <f>IF(OR(AND(J225&lt;&gt;"",I226="",I227=$I$5),AND(J225&lt;&gt;"",I226=$I$5)),T224+1,T224)</f>
        <v>3</v>
      </c>
      <c r="U225">
        <f>IF(OR(AND(J225&lt;&gt;"",I226="",I227=$I$6),AND(J225&lt;&gt;"",I226=$I$6)),U224+1,U224)</f>
        <v>2</v>
      </c>
      <c r="W225">
        <f t="shared" si="98"/>
        <v>7700.0002000000004</v>
      </c>
    </row>
    <row r="226" spans="1:23" x14ac:dyDescent="0.2">
      <c r="A226">
        <f t="shared" si="99"/>
        <v>218</v>
      </c>
      <c r="B226">
        <f t="shared" si="100"/>
        <v>435</v>
      </c>
      <c r="D226" s="12">
        <f t="shared" si="86"/>
        <v>90.00003000000001</v>
      </c>
      <c r="E226" s="12">
        <f>IF(AND(F226=0,J226&lt;&gt;""),IF(COUNTIF(G227:G243,1),1,0),0)</f>
        <v>0</v>
      </c>
      <c r="F226">
        <f t="shared" si="88"/>
        <v>1</v>
      </c>
      <c r="G226">
        <f t="shared" si="89"/>
        <v>0</v>
      </c>
      <c r="H226" s="22" t="str">
        <f t="shared" si="101"/>
        <v/>
      </c>
      <c r="I226" s="23" t="s">
        <v>8</v>
      </c>
      <c r="J226" s="20"/>
      <c r="K226" s="7"/>
      <c r="L226" s="7"/>
      <c r="M226" s="27"/>
      <c r="P226" s="17" t="str">
        <f>IF(K226="","",IF(VLOOKUP(D226,'Ihr Kontenplan'!$A$9:$AA$278,27)&lt;&gt;"",VLOOKUP(D226,'Ihr Kontenplan'!$A$9:$AA$278,27),IF(AND(K227&lt;&gt;"",K226&gt;=K227),IF(OR(K226&lt;1000,K226&gt;9999),"bitte vierstellige Kontonummer eingeben",""),"")))</f>
        <v/>
      </c>
      <c r="Q226">
        <f t="shared" si="97"/>
        <v>0</v>
      </c>
      <c r="R226">
        <f>IF(OR(AND(J226&lt;&gt;"",I227="",I228=$I$3),AND(J226&lt;&gt;"",I227=$I$3)),R225+1,R225)</f>
        <v>7</v>
      </c>
      <c r="S226">
        <f>IF(OR(AND(J226&lt;&gt;"",I227="",I228=$I$4),AND(J226&lt;&gt;"",I227=$I$4)),S225+1,S225)</f>
        <v>4</v>
      </c>
      <c r="T226">
        <f>IF(OR(AND(J226&lt;&gt;"",I227="",I228=$I$5),AND(J226&lt;&gt;"",I227=$I$5)),T225+1,T225)</f>
        <v>3</v>
      </c>
      <c r="U226">
        <f>IF(OR(AND(J226&lt;&gt;"",I227="",I228=$I$6),AND(J226&lt;&gt;"",I227=$I$6)),U225+1,U225)</f>
        <v>2</v>
      </c>
      <c r="W226">
        <f t="shared" si="98"/>
        <v>7700.0003000000006</v>
      </c>
    </row>
    <row r="227" spans="1:23" x14ac:dyDescent="0.2">
      <c r="A227">
        <f t="shared" si="99"/>
        <v>219</v>
      </c>
      <c r="B227">
        <f t="shared" si="100"/>
        <v>437</v>
      </c>
      <c r="D227" s="12">
        <f t="shared" si="86"/>
        <v>91</v>
      </c>
      <c r="E227" s="12">
        <f>IF(AND(F227=0,J227&lt;&gt;""),IF(COUNTIF(G228:G244,1),1,0),0)</f>
        <v>1</v>
      </c>
      <c r="F227">
        <f t="shared" si="88"/>
        <v>0</v>
      </c>
      <c r="G227">
        <f t="shared" si="89"/>
        <v>0</v>
      </c>
      <c r="H227" s="22" t="str">
        <f t="shared" si="101"/>
        <v/>
      </c>
      <c r="I227" s="22"/>
      <c r="J227" s="6" t="s">
        <v>55</v>
      </c>
      <c r="K227" s="20"/>
      <c r="L227" s="20"/>
      <c r="M227" s="27"/>
      <c r="P227" s="17" t="str">
        <f>IF(K227="","",IF(VLOOKUP(D227,'Ihr Kontenplan'!$A$9:$AA$278,27)&lt;&gt;"",VLOOKUP(D227,'Ihr Kontenplan'!$A$9:$AA$278,27),IF(AND(K228&lt;&gt;"",K227&gt;=K228),IF(OR(K227&lt;1000,K227&gt;9999),"bitte vierstellige Kontonummer eingeben",""),"")))</f>
        <v/>
      </c>
      <c r="Q227">
        <f t="shared" si="97"/>
        <v>0</v>
      </c>
      <c r="R227">
        <f>IF(OR(AND(J227&lt;&gt;"",I228="",I229=$I$3),AND(J227&lt;&gt;"",I228=$I$3)),R226+1,R226)</f>
        <v>7</v>
      </c>
      <c r="S227">
        <f>IF(OR(AND(J227&lt;&gt;"",I228="",I229=$I$4),AND(J227&lt;&gt;"",I228=$I$4)),S226+1,S226)</f>
        <v>4</v>
      </c>
      <c r="T227">
        <f>IF(OR(AND(J227&lt;&gt;"",I228="",I229=$I$5),AND(J227&lt;&gt;"",I228=$I$5)),T226+1,T226)</f>
        <v>3</v>
      </c>
      <c r="U227">
        <f>IF(OR(AND(J227&lt;&gt;"",I228="",I229=$I$6),AND(J227&lt;&gt;"",I228=$I$6)),U226+1,U226)</f>
        <v>3</v>
      </c>
      <c r="W227">
        <f t="shared" si="98"/>
        <v>7700.0004000000008</v>
      </c>
    </row>
    <row r="228" spans="1:23" x14ac:dyDescent="0.2">
      <c r="A228">
        <f t="shared" si="99"/>
        <v>220</v>
      </c>
      <c r="B228">
        <f t="shared" si="100"/>
        <v>439</v>
      </c>
      <c r="D228" s="12">
        <f t="shared" si="86"/>
        <v>92</v>
      </c>
      <c r="E228" s="12">
        <f>IF(AND(F228=0,J228&lt;&gt;""),IF(COUNTIF(G229:G245,1),1,0),0)</f>
        <v>0</v>
      </c>
      <c r="F228">
        <f t="shared" si="88"/>
        <v>1</v>
      </c>
      <c r="G228">
        <f t="shared" si="89"/>
        <v>1</v>
      </c>
      <c r="H228" s="22" t="str">
        <f t="shared" si="101"/>
        <v>x</v>
      </c>
      <c r="I228" s="23" t="s">
        <v>8</v>
      </c>
      <c r="J228" s="20"/>
      <c r="K228" s="7">
        <v>8000</v>
      </c>
      <c r="L228" s="7" t="s">
        <v>56</v>
      </c>
      <c r="M228" s="27"/>
      <c r="P228" s="17" t="str">
        <f>IF(K228="","",IF(VLOOKUP(D228,'Ihr Kontenplan'!$A$9:$AA$278,27)&lt;&gt;"",VLOOKUP(D228,'Ihr Kontenplan'!$A$9:$AA$278,27),IF(AND(K229&lt;&gt;"",K228&gt;=K229),IF(OR(K228&lt;1000,K228&gt;9999),"bitte vierstellige Kontonummer eingeben",""),"")))</f>
        <v/>
      </c>
      <c r="Q228">
        <f t="shared" si="97"/>
        <v>8000</v>
      </c>
      <c r="R228">
        <f>IF(OR(AND(J228&lt;&gt;"",I229="",I230=$I$3),AND(J228&lt;&gt;"",I229=$I$3)),R227+1,R227)</f>
        <v>7</v>
      </c>
      <c r="S228">
        <f>IF(OR(AND(J228&lt;&gt;"",I229="",I230=$I$4),AND(J228&lt;&gt;"",I229=$I$4)),S227+1,S227)</f>
        <v>4</v>
      </c>
      <c r="T228">
        <f>IF(OR(AND(J228&lt;&gt;"",I229="",I230=$I$5),AND(J228&lt;&gt;"",I229=$I$5)),T227+1,T227)</f>
        <v>3</v>
      </c>
      <c r="U228">
        <f>IF(OR(AND(J228&lt;&gt;"",I229="",I230=$I$6),AND(J228&lt;&gt;"",I229=$I$6)),U227+1,U227)</f>
        <v>3</v>
      </c>
      <c r="W228">
        <f t="shared" si="98"/>
        <v>8000</v>
      </c>
    </row>
    <row r="229" spans="1:23" x14ac:dyDescent="0.2">
      <c r="A229">
        <f t="shared" si="99"/>
        <v>221</v>
      </c>
      <c r="B229">
        <f t="shared" si="100"/>
        <v>441</v>
      </c>
      <c r="D229" s="12">
        <f t="shared" si="86"/>
        <v>93</v>
      </c>
      <c r="E229" s="12">
        <f>IF(AND(F229=0,J229&lt;&gt;""),IF(COUNTIF(G230:G250,1),1,0),0)</f>
        <v>0</v>
      </c>
      <c r="F229">
        <f t="shared" si="88"/>
        <v>1</v>
      </c>
      <c r="G229">
        <f t="shared" si="89"/>
        <v>1</v>
      </c>
      <c r="H229" s="22" t="str">
        <f t="shared" si="101"/>
        <v>x</v>
      </c>
      <c r="I229" s="23" t="s">
        <v>8</v>
      </c>
      <c r="J229" s="20"/>
      <c r="K229" s="7">
        <v>8010</v>
      </c>
      <c r="L229" s="7" t="s">
        <v>169</v>
      </c>
      <c r="M229" s="27"/>
      <c r="N229" s="12"/>
      <c r="P229" s="17" t="str">
        <f>IF(K229="","",IF(VLOOKUP(D229,'Ihr Kontenplan'!$A$9:$AA$278,27)&lt;&gt;"",VLOOKUP(D229,'Ihr Kontenplan'!$A$9:$AA$278,27),IF(AND(K230&lt;&gt;"",K229&gt;=K230),IF(OR(K229&lt;1000,K229&gt;9999),"bitte vierstellige Kontonummer eingeben",""),"")))</f>
        <v/>
      </c>
      <c r="Q229">
        <f t="shared" si="97"/>
        <v>8010</v>
      </c>
      <c r="R229">
        <f>IF(OR(AND(J229&lt;&gt;"",I230="",I239=$I$3),AND(J229&lt;&gt;"",I230=$I$3)),R228+1,R228)</f>
        <v>7</v>
      </c>
      <c r="S229">
        <f>IF(OR(AND(J229&lt;&gt;"",I230="",I239=$I$4),AND(J229&lt;&gt;"",I230=$I$4)),S228+1,S228)</f>
        <v>4</v>
      </c>
      <c r="T229">
        <f>IF(OR(AND(J229&lt;&gt;"",I230="",I239=$I$5),AND(J229&lt;&gt;"",I230=$I$5)),T228+1,T228)</f>
        <v>3</v>
      </c>
      <c r="U229">
        <f>IF(OR(AND(J229&lt;&gt;"",I230="",I239=$I$6),AND(J229&lt;&gt;"",I230=$I$6)),U228+1,U228)</f>
        <v>3</v>
      </c>
      <c r="W229">
        <f t="shared" si="98"/>
        <v>8010</v>
      </c>
    </row>
    <row r="230" spans="1:23" x14ac:dyDescent="0.2">
      <c r="A230">
        <f t="shared" si="99"/>
        <v>222</v>
      </c>
      <c r="B230">
        <f t="shared" si="100"/>
        <v>443</v>
      </c>
      <c r="D230" s="12">
        <f t="shared" si="86"/>
        <v>93.000010000000003</v>
      </c>
      <c r="E230" s="12">
        <f>IF(AND(F230=0,J230&lt;&gt;""),IF(COUNTIF(G239:G251,1),1,0),0)</f>
        <v>0</v>
      </c>
      <c r="F230">
        <f t="shared" si="88"/>
        <v>1</v>
      </c>
      <c r="G230">
        <f t="shared" si="89"/>
        <v>0</v>
      </c>
      <c r="H230" s="22" t="str">
        <f t="shared" si="101"/>
        <v/>
      </c>
      <c r="I230" s="23" t="s">
        <v>8</v>
      </c>
      <c r="J230" s="20"/>
      <c r="K230" s="7"/>
      <c r="L230" s="7"/>
      <c r="M230" s="27"/>
      <c r="P230" s="17" t="str">
        <f>IF(K230="","",IF(VLOOKUP(D230,'Ihr Kontenplan'!$A$9:$AA$278,27)&lt;&gt;"",VLOOKUP(D230,'Ihr Kontenplan'!$A$9:$AA$278,27),IF(AND(K231&lt;&gt;"",K230&gt;=K231),IF(OR(K230&lt;1000,K230&gt;9999),"bitte vierstellige Kontonummer eingeben",""),"")))</f>
        <v/>
      </c>
      <c r="Q230">
        <f t="shared" si="97"/>
        <v>0</v>
      </c>
      <c r="R230">
        <f>IF(OR(AND(J230&lt;&gt;"",I239="",I240=$I$3),AND(J230&lt;&gt;"",I239=$I$3)),R229+1,R229)</f>
        <v>7</v>
      </c>
      <c r="S230">
        <f>IF(OR(AND(J230&lt;&gt;"",I239="",I240=$I$4),AND(J230&lt;&gt;"",I239=$I$4)),S229+1,S229)</f>
        <v>4</v>
      </c>
      <c r="T230">
        <f>IF(OR(AND(J230&lt;&gt;"",I239="",I240=$I$5),AND(J230&lt;&gt;"",I239=$I$5)),T229+1,T229)</f>
        <v>3</v>
      </c>
      <c r="U230">
        <f>IF(OR(AND(J230&lt;&gt;"",I239="",I240=$I$6),AND(J230&lt;&gt;"",I239=$I$6)),U229+1,U229)</f>
        <v>3</v>
      </c>
      <c r="W230">
        <f t="shared" si="98"/>
        <v>8010.0001000000002</v>
      </c>
    </row>
    <row r="231" spans="1:23" x14ac:dyDescent="0.2">
      <c r="A231">
        <f t="shared" si="99"/>
        <v>223</v>
      </c>
      <c r="B231">
        <f t="shared" si="100"/>
        <v>445</v>
      </c>
      <c r="D231" s="12">
        <f t="shared" ref="D231:D239" si="107">IF(OR(E231=1,G231=1),ROUND(D230+1,0),D230+0.00001)</f>
        <v>93.000020000000006</v>
      </c>
      <c r="E231" s="12">
        <f t="shared" ref="E231:E238" si="108">IF(AND(F231=0,J231&lt;&gt;""),IF(COUNTIF(G240:G252,1),1,0),0)</f>
        <v>0</v>
      </c>
      <c r="F231">
        <f t="shared" ref="F231:F239" si="109">IF(J231&lt;&gt;"",0,1)</f>
        <v>1</v>
      </c>
      <c r="G231">
        <f t="shared" ref="G231:G239" si="110">IF(AND(H231&lt;&gt;"",OR(K231&lt;&gt;"",L231&lt;&gt;"")),1,0)</f>
        <v>0</v>
      </c>
      <c r="H231" s="22" t="str">
        <f t="shared" ref="H231:H239" si="111">IF(AND(K231&lt;&gt;"",L231&lt;&gt;""),"x","")</f>
        <v/>
      </c>
      <c r="I231" s="23" t="s">
        <v>8</v>
      </c>
      <c r="J231" s="20"/>
      <c r="K231" s="7"/>
      <c r="L231" s="7"/>
      <c r="M231" s="27"/>
      <c r="N231" s="12"/>
      <c r="P231" s="17" t="str">
        <f>IF(K231="","",IF(VLOOKUP(D231,'Ihr Kontenplan'!$A$9:$AA$278,27)&lt;&gt;"",VLOOKUP(D231,'Ihr Kontenplan'!$A$9:$AA$278,27),IF(AND(K232&lt;&gt;"",K231&gt;=K232),IF(OR(K231&lt;1000,K231&gt;9999),"bitte vierstellige Kontonummer eingeben",""),"")))</f>
        <v/>
      </c>
    </row>
    <row r="232" spans="1:23" x14ac:dyDescent="0.2">
      <c r="A232">
        <f t="shared" si="99"/>
        <v>224</v>
      </c>
      <c r="B232">
        <f t="shared" si="100"/>
        <v>447</v>
      </c>
      <c r="D232" s="12">
        <f t="shared" si="107"/>
        <v>94</v>
      </c>
      <c r="E232" s="12">
        <f t="shared" si="108"/>
        <v>0</v>
      </c>
      <c r="F232">
        <f t="shared" si="109"/>
        <v>1</v>
      </c>
      <c r="G232">
        <f t="shared" si="110"/>
        <v>1</v>
      </c>
      <c r="H232" s="22" t="str">
        <f t="shared" si="111"/>
        <v>x</v>
      </c>
      <c r="I232" s="23" t="s">
        <v>8</v>
      </c>
      <c r="J232" s="20"/>
      <c r="K232" s="7">
        <v>8100</v>
      </c>
      <c r="L232" s="7" t="s">
        <v>57</v>
      </c>
      <c r="M232" s="27"/>
      <c r="N232" s="12" t="s">
        <v>135</v>
      </c>
      <c r="P232" s="17" t="str">
        <f>IF(K232="","",IF(VLOOKUP(D232,'Ihr Kontenplan'!$A$9:$AA$278,27)&lt;&gt;"",VLOOKUP(D232,'Ihr Kontenplan'!$A$9:$AA$278,27),IF(AND(K233&lt;&gt;"",K232&gt;=K233),IF(OR(K232&lt;1000,K232&gt;9999),"bitte vierstellige Kontonummer eingeben",""),"")))</f>
        <v/>
      </c>
    </row>
    <row r="233" spans="1:23" x14ac:dyDescent="0.2">
      <c r="A233">
        <f t="shared" si="99"/>
        <v>225</v>
      </c>
      <c r="B233">
        <f t="shared" si="100"/>
        <v>449</v>
      </c>
      <c r="D233" s="12">
        <f t="shared" si="107"/>
        <v>94.000010000000003</v>
      </c>
      <c r="E233" s="12">
        <f t="shared" si="108"/>
        <v>0</v>
      </c>
      <c r="F233">
        <f t="shared" si="109"/>
        <v>1</v>
      </c>
      <c r="G233">
        <f t="shared" si="110"/>
        <v>0</v>
      </c>
      <c r="H233" s="22" t="str">
        <f t="shared" si="111"/>
        <v/>
      </c>
      <c r="I233" s="23" t="s">
        <v>8</v>
      </c>
      <c r="J233" s="20"/>
      <c r="K233" s="7"/>
      <c r="L233" s="7"/>
      <c r="M233" s="27"/>
      <c r="P233" s="17" t="str">
        <f>IF(K233="","",IF(VLOOKUP(D233,'Ihr Kontenplan'!$A$9:$AA$278,27)&lt;&gt;"",VLOOKUP(D233,'Ihr Kontenplan'!$A$9:$AA$278,27),IF(AND(K234&lt;&gt;"",K233&gt;=K234),IF(OR(K233&lt;1000,K233&gt;9999),"bitte vierstellige Kontonummer eingeben",""),"")))</f>
        <v/>
      </c>
    </row>
    <row r="234" spans="1:23" x14ac:dyDescent="0.2">
      <c r="A234">
        <f t="shared" si="99"/>
        <v>226</v>
      </c>
      <c r="B234">
        <f t="shared" si="100"/>
        <v>451</v>
      </c>
      <c r="D234" s="12">
        <f t="shared" si="107"/>
        <v>94.000020000000006</v>
      </c>
      <c r="E234" s="12">
        <f t="shared" si="108"/>
        <v>0</v>
      </c>
      <c r="F234">
        <f t="shared" si="109"/>
        <v>1</v>
      </c>
      <c r="G234">
        <f t="shared" si="110"/>
        <v>0</v>
      </c>
      <c r="H234" s="22" t="str">
        <f t="shared" si="111"/>
        <v/>
      </c>
      <c r="I234" s="23" t="s">
        <v>8</v>
      </c>
      <c r="J234" s="20"/>
      <c r="K234" s="7"/>
      <c r="L234" s="7"/>
      <c r="M234" s="27"/>
      <c r="P234" s="17" t="str">
        <f>IF(K234="","",IF(VLOOKUP(D234,'Ihr Kontenplan'!$A$9:$AA$278,27)&lt;&gt;"",VLOOKUP(D234,'Ihr Kontenplan'!$A$9:$AA$278,27),IF(AND(K235&lt;&gt;"",K234&gt;=K235),IF(OR(K234&lt;1000,K234&gt;9999),"bitte vierstellige Kontonummer eingeben",""),"")))</f>
        <v/>
      </c>
    </row>
    <row r="235" spans="1:23" x14ac:dyDescent="0.2">
      <c r="A235">
        <f t="shared" si="99"/>
        <v>227</v>
      </c>
      <c r="B235">
        <f t="shared" si="100"/>
        <v>453</v>
      </c>
      <c r="D235" s="12">
        <f t="shared" si="107"/>
        <v>94.00003000000001</v>
      </c>
      <c r="E235" s="12">
        <f t="shared" si="108"/>
        <v>0</v>
      </c>
      <c r="F235">
        <f t="shared" si="109"/>
        <v>1</v>
      </c>
      <c r="G235">
        <f t="shared" si="110"/>
        <v>0</v>
      </c>
      <c r="H235" s="22" t="str">
        <f t="shared" si="111"/>
        <v/>
      </c>
      <c r="I235" s="23" t="s">
        <v>8</v>
      </c>
      <c r="J235" s="20"/>
      <c r="K235" s="7"/>
      <c r="L235" s="7"/>
      <c r="M235" s="27"/>
      <c r="P235" s="17" t="str">
        <f>IF(K235="","",IF(VLOOKUP(D235,'Ihr Kontenplan'!$A$9:$AA$278,27)&lt;&gt;"",VLOOKUP(D235,'Ihr Kontenplan'!$A$9:$AA$278,27),IF(AND(K236&lt;&gt;"",K235&gt;=K236),IF(OR(K235&lt;1000,K235&gt;9999),"bitte vierstellige Kontonummer eingeben",""),"")))</f>
        <v/>
      </c>
    </row>
    <row r="236" spans="1:23" x14ac:dyDescent="0.2">
      <c r="A236">
        <f t="shared" si="99"/>
        <v>228</v>
      </c>
      <c r="B236">
        <f t="shared" si="100"/>
        <v>455</v>
      </c>
      <c r="D236" s="12">
        <f t="shared" si="107"/>
        <v>94.000040000000013</v>
      </c>
      <c r="E236" s="12">
        <f t="shared" si="108"/>
        <v>0</v>
      </c>
      <c r="F236">
        <f t="shared" si="109"/>
        <v>1</v>
      </c>
      <c r="G236">
        <f t="shared" si="110"/>
        <v>0</v>
      </c>
      <c r="H236" s="22" t="str">
        <f t="shared" si="111"/>
        <v/>
      </c>
      <c r="I236" s="23" t="s">
        <v>8</v>
      </c>
      <c r="J236" s="20"/>
      <c r="K236" s="7"/>
      <c r="L236" s="7"/>
      <c r="M236" s="27"/>
      <c r="P236" s="17" t="str">
        <f>IF(K236="","",IF(VLOOKUP(D236,'Ihr Kontenplan'!$A$9:$AA$278,27)&lt;&gt;"",VLOOKUP(D236,'Ihr Kontenplan'!$A$9:$AA$278,27),IF(AND(K237&lt;&gt;"",K236&gt;=K237),IF(OR(K236&lt;1000,K236&gt;9999),"bitte vierstellige Kontonummer eingeben",""),"")))</f>
        <v/>
      </c>
    </row>
    <row r="237" spans="1:23" x14ac:dyDescent="0.2">
      <c r="A237">
        <f t="shared" si="99"/>
        <v>229</v>
      </c>
      <c r="B237">
        <f t="shared" si="100"/>
        <v>457</v>
      </c>
      <c r="D237" s="12">
        <f t="shared" si="107"/>
        <v>94.000050000000016</v>
      </c>
      <c r="E237" s="12">
        <f t="shared" si="108"/>
        <v>0</v>
      </c>
      <c r="F237">
        <f t="shared" si="109"/>
        <v>1</v>
      </c>
      <c r="G237">
        <f t="shared" si="110"/>
        <v>0</v>
      </c>
      <c r="H237" s="22" t="str">
        <f t="shared" si="111"/>
        <v/>
      </c>
      <c r="I237" s="23" t="s">
        <v>8</v>
      </c>
      <c r="J237" s="20"/>
      <c r="K237" s="7"/>
      <c r="L237" s="7"/>
      <c r="M237" s="27"/>
      <c r="P237" s="17" t="str">
        <f>IF(K237="","",IF(VLOOKUP(D237,'Ihr Kontenplan'!$A$9:$AA$278,27)&lt;&gt;"",VLOOKUP(D237,'Ihr Kontenplan'!$A$9:$AA$278,27),IF(AND(K238&lt;&gt;"",K237&gt;=K238),IF(OR(K237&lt;1000,K237&gt;9999),"bitte vierstellige Kontonummer eingeben",""),"")))</f>
        <v/>
      </c>
    </row>
    <row r="238" spans="1:23" x14ac:dyDescent="0.2">
      <c r="A238">
        <f t="shared" si="99"/>
        <v>230</v>
      </c>
      <c r="B238">
        <f t="shared" si="100"/>
        <v>459</v>
      </c>
      <c r="D238" s="12">
        <f t="shared" si="107"/>
        <v>94.000060000000019</v>
      </c>
      <c r="E238" s="12">
        <f t="shared" si="108"/>
        <v>0</v>
      </c>
      <c r="F238">
        <f t="shared" si="109"/>
        <v>1</v>
      </c>
      <c r="G238">
        <f t="shared" si="110"/>
        <v>0</v>
      </c>
      <c r="H238" s="22" t="str">
        <f t="shared" si="111"/>
        <v/>
      </c>
      <c r="I238" s="23" t="s">
        <v>8</v>
      </c>
      <c r="J238" s="20"/>
      <c r="K238" s="7"/>
      <c r="L238" s="7"/>
      <c r="M238" s="27"/>
      <c r="P238" s="17" t="str">
        <f>IF(K238="","",IF(VLOOKUP(D238,'Ihr Kontenplan'!$A$9:$AA$278,27)&lt;&gt;"",VLOOKUP(D238,'Ihr Kontenplan'!$A$9:$AA$278,27),IF(AND(K239&lt;&gt;"",K238&gt;=K239),IF(OR(K238&lt;1000,K238&gt;9999),"bitte vierstellige Kontonummer eingeben",""),"")))</f>
        <v/>
      </c>
    </row>
    <row r="239" spans="1:23" x14ac:dyDescent="0.2">
      <c r="A239">
        <f t="shared" si="99"/>
        <v>231</v>
      </c>
      <c r="B239">
        <f t="shared" si="100"/>
        <v>461</v>
      </c>
      <c r="D239" s="12">
        <f t="shared" si="107"/>
        <v>94.000070000000022</v>
      </c>
      <c r="E239" s="12">
        <f>IF(AND(F239=0,J239&lt;&gt;""),IF(COUNTIF(G248:G259,1),1,0),0)</f>
        <v>0</v>
      </c>
      <c r="F239">
        <f t="shared" si="109"/>
        <v>1</v>
      </c>
      <c r="G239">
        <f t="shared" si="110"/>
        <v>0</v>
      </c>
      <c r="H239" s="22" t="str">
        <f t="shared" si="111"/>
        <v/>
      </c>
      <c r="I239" s="23" t="s">
        <v>8</v>
      </c>
      <c r="J239" s="20"/>
      <c r="K239" s="7"/>
      <c r="L239" s="7"/>
      <c r="M239" s="27"/>
      <c r="P239" s="17" t="str">
        <f>IF(K239="","",IF(VLOOKUP(D239,'Ihr Kontenplan'!$A$9:$AA$278,27)&lt;&gt;"",VLOOKUP(D239,'Ihr Kontenplan'!$A$9:$AA$278,27),IF(AND(K240&lt;&gt;"",K239&gt;=K240),IF(OR(K239&lt;1000,K239&gt;9999),"bitte vierstellige Kontonummer eingeben",""),"")))</f>
        <v/>
      </c>
      <c r="Q239">
        <f t="shared" si="97"/>
        <v>0</v>
      </c>
      <c r="R239">
        <f>IF(OR(AND(J239&lt;&gt;"",I240="",I241=$I$3),AND(J239&lt;&gt;"",I240=$I$3)),R230+1,R230)</f>
        <v>7</v>
      </c>
      <c r="S239">
        <f>IF(OR(AND(J239&lt;&gt;"",I240="",I241=$I$4),AND(J239&lt;&gt;"",I240=$I$4)),S230+1,S230)</f>
        <v>4</v>
      </c>
      <c r="T239">
        <f>IF(OR(AND(J239&lt;&gt;"",I240="",I241=$I$5),AND(J239&lt;&gt;"",I240=$I$5)),T230+1,T230)</f>
        <v>3</v>
      </c>
      <c r="U239">
        <f>IF(OR(AND(J239&lt;&gt;"",I240="",I241=$I$6),AND(J239&lt;&gt;"",I240=$I$6)),U230+1,U230)</f>
        <v>3</v>
      </c>
      <c r="W239">
        <f>IF(K239="",W230+0.0001,K239)</f>
        <v>8010.0002000000004</v>
      </c>
    </row>
    <row r="240" spans="1:23" x14ac:dyDescent="0.2">
      <c r="A240">
        <f t="shared" si="99"/>
        <v>232</v>
      </c>
      <c r="B240">
        <f t="shared" si="100"/>
        <v>463</v>
      </c>
      <c r="D240" s="12">
        <f t="shared" si="86"/>
        <v>94.000080000000025</v>
      </c>
      <c r="E240" s="12">
        <f>IF(AND(F240=0,J240&lt;&gt;""),IF(COUNTIF(G241:G253,1),1,0),0)</f>
        <v>0</v>
      </c>
      <c r="F240">
        <f t="shared" si="88"/>
        <v>1</v>
      </c>
      <c r="G240">
        <f t="shared" si="89"/>
        <v>0</v>
      </c>
      <c r="H240" s="22" t="str">
        <f t="shared" si="101"/>
        <v/>
      </c>
      <c r="I240" s="23" t="s">
        <v>8</v>
      </c>
      <c r="J240" s="20"/>
      <c r="K240" s="7"/>
      <c r="L240" s="7"/>
      <c r="M240" s="27"/>
      <c r="P240" s="17" t="str">
        <f>IF(K240="","",IF(VLOOKUP(D240,'Ihr Kontenplan'!$A$9:$AA$278,27)&lt;&gt;"",VLOOKUP(D240,'Ihr Kontenplan'!$A$9:$AA$278,27),IF(AND(K241&lt;&gt;"",K240&gt;=K241),IF(OR(K240&lt;1000,K240&gt;9999),"bitte vierstellige Kontonummer eingeben",""),"")))</f>
        <v/>
      </c>
      <c r="Q240">
        <f t="shared" si="97"/>
        <v>0</v>
      </c>
      <c r="R240">
        <f>IF(OR(AND(J240&lt;&gt;"",I241="",I242=$I$3),AND(J240&lt;&gt;"",I241=$I$3)),R239+1,R239)</f>
        <v>7</v>
      </c>
      <c r="S240">
        <f>IF(OR(AND(J240&lt;&gt;"",I241="",I242=$I$4),AND(J240&lt;&gt;"",I241=$I$4)),S239+1,S239)</f>
        <v>4</v>
      </c>
      <c r="T240">
        <f>IF(OR(AND(J240&lt;&gt;"",I241="",I242=$I$5),AND(J240&lt;&gt;"",I241=$I$5)),T239+1,T239)</f>
        <v>3</v>
      </c>
      <c r="U240">
        <f>IF(OR(AND(J240&lt;&gt;"",I241="",I242=$I$6),AND(J240&lt;&gt;"",I241=$I$6)),U239+1,U239)</f>
        <v>3</v>
      </c>
      <c r="W240">
        <f t="shared" si="98"/>
        <v>8010.0003000000006</v>
      </c>
    </row>
    <row r="241" spans="1:23" x14ac:dyDescent="0.2">
      <c r="A241">
        <f t="shared" si="99"/>
        <v>233</v>
      </c>
      <c r="B241">
        <f t="shared" si="100"/>
        <v>465</v>
      </c>
      <c r="D241" s="12">
        <f t="shared" si="86"/>
        <v>95</v>
      </c>
      <c r="E241" s="12">
        <f>IF(AND(F241=0,J241&lt;&gt;""),IF(COUNTIF(G242:G254,1),1,0),0)</f>
        <v>1</v>
      </c>
      <c r="F241">
        <f t="shared" si="88"/>
        <v>0</v>
      </c>
      <c r="G241">
        <f t="shared" si="89"/>
        <v>0</v>
      </c>
      <c r="H241" s="22" t="str">
        <f t="shared" si="101"/>
        <v/>
      </c>
      <c r="I241" s="23"/>
      <c r="J241" s="6" t="s">
        <v>112</v>
      </c>
      <c r="K241" s="20"/>
      <c r="L241" s="20"/>
      <c r="M241" s="27"/>
      <c r="P241" s="17" t="str">
        <f>IF(K241="","",IF(VLOOKUP(D241,'Ihr Kontenplan'!$A$9:$AA$278,27)&lt;&gt;"",VLOOKUP(D241,'Ihr Kontenplan'!$A$9:$AA$278,27),IF(AND(K242&lt;&gt;"",K241&gt;=K242),IF(OR(K241&lt;1000,K241&gt;9999),"bitte vierstellige Kontonummer eingeben",""),"")))</f>
        <v/>
      </c>
      <c r="Q241">
        <f t="shared" si="97"/>
        <v>0</v>
      </c>
      <c r="R241">
        <f>IF(OR(AND(J241&lt;&gt;"",I242="",I243=$I$3),AND(J241&lt;&gt;"",I242=$I$3)),R240+1,R240)</f>
        <v>7</v>
      </c>
      <c r="S241">
        <f>IF(OR(AND(J241&lt;&gt;"",I242="",I243=$I$4),AND(J241&lt;&gt;"",I242=$I$4)),S240+1,S240)</f>
        <v>4</v>
      </c>
      <c r="T241">
        <f>IF(OR(AND(J241&lt;&gt;"",I242="",I243=$I$5),AND(J241&lt;&gt;"",I242=$I$5)),T240+1,T240)</f>
        <v>3</v>
      </c>
      <c r="U241">
        <f>IF(OR(AND(J241&lt;&gt;"",I242="",I243=$I$6),AND(J241&lt;&gt;"",I242=$I$6)),U240+1,U240)</f>
        <v>4</v>
      </c>
      <c r="W241">
        <f t="shared" si="98"/>
        <v>8010.0004000000008</v>
      </c>
    </row>
    <row r="242" spans="1:23" x14ac:dyDescent="0.2">
      <c r="A242">
        <f t="shared" si="99"/>
        <v>234</v>
      </c>
      <c r="B242">
        <f t="shared" si="100"/>
        <v>467</v>
      </c>
      <c r="D242" s="12">
        <f t="shared" si="86"/>
        <v>96</v>
      </c>
      <c r="E242" s="12">
        <f>IF(AND(F242=0,J242&lt;&gt;""),IF(COUNTIF(G243:G255,1),1,0),0)</f>
        <v>0</v>
      </c>
      <c r="F242">
        <f t="shared" si="88"/>
        <v>1</v>
      </c>
      <c r="G242">
        <f t="shared" si="89"/>
        <v>1</v>
      </c>
      <c r="H242" s="22" t="str">
        <f t="shared" si="101"/>
        <v>x</v>
      </c>
      <c r="I242" s="23" t="s">
        <v>8</v>
      </c>
      <c r="J242" s="20"/>
      <c r="K242" s="7">
        <v>8200</v>
      </c>
      <c r="L242" s="7" t="s">
        <v>58</v>
      </c>
      <c r="M242" s="27"/>
      <c r="P242" s="17" t="str">
        <f>IF(K242="","",IF(VLOOKUP(D242,'Ihr Kontenplan'!$A$9:$AA$278,27)&lt;&gt;"",VLOOKUP(D242,'Ihr Kontenplan'!$A$9:$AA$278,27),IF(AND(K243&lt;&gt;"",K242&gt;=K243),IF(OR(K242&lt;1000,K242&gt;9999),"bitte vierstellige Kontonummer eingeben",""),"")))</f>
        <v/>
      </c>
      <c r="Q242">
        <f t="shared" si="97"/>
        <v>8200</v>
      </c>
      <c r="R242">
        <f>IF(OR(AND(J242&lt;&gt;"",I243="",I244=$I$3),AND(J242&lt;&gt;"",I243=$I$3)),R241+1,R241)</f>
        <v>7</v>
      </c>
      <c r="S242">
        <f>IF(OR(AND(J242&lt;&gt;"",I243="",I244=$I$4),AND(J242&lt;&gt;"",I243=$I$4)),S241+1,S241)</f>
        <v>4</v>
      </c>
      <c r="T242">
        <f>IF(OR(AND(J242&lt;&gt;"",I243="",I244=$I$5),AND(J242&lt;&gt;"",I243=$I$5)),T241+1,T241)</f>
        <v>3</v>
      </c>
      <c r="U242">
        <f>IF(OR(AND(J242&lt;&gt;"",I243="",I244=$I$6),AND(J242&lt;&gt;"",I243=$I$6)),U241+1,U241)</f>
        <v>4</v>
      </c>
      <c r="W242">
        <f t="shared" si="98"/>
        <v>8200</v>
      </c>
    </row>
    <row r="243" spans="1:23" x14ac:dyDescent="0.2">
      <c r="A243">
        <f t="shared" si="99"/>
        <v>235</v>
      </c>
      <c r="B243">
        <f t="shared" si="100"/>
        <v>469</v>
      </c>
      <c r="D243" s="12">
        <f t="shared" si="86"/>
        <v>96.000010000000003</v>
      </c>
      <c r="E243" s="12">
        <f>IF(AND(F243=0,J243&lt;&gt;""),IF(COUNTIF(G244:G256,1),1,0),0)</f>
        <v>0</v>
      </c>
      <c r="F243">
        <f t="shared" si="88"/>
        <v>1</v>
      </c>
      <c r="G243">
        <f t="shared" si="89"/>
        <v>0</v>
      </c>
      <c r="H243" s="22" t="str">
        <f t="shared" si="101"/>
        <v/>
      </c>
      <c r="I243" s="23" t="s">
        <v>8</v>
      </c>
      <c r="J243" s="20"/>
      <c r="K243" s="7"/>
      <c r="L243" s="7"/>
      <c r="M243" s="27"/>
      <c r="P243" s="17" t="str">
        <f>IF(K243="","",IF(VLOOKUP(D243,'Ihr Kontenplan'!$A$9:$AA$278,27)&lt;&gt;"",VLOOKUP(D243,'Ihr Kontenplan'!$A$9:$AA$278,27),IF(AND(K244&lt;&gt;"",K243&gt;=K244),IF(OR(K243&lt;1000,K243&gt;9999),"bitte vierstellige Kontonummer eingeben",""),"")))</f>
        <v/>
      </c>
      <c r="Q243">
        <f t="shared" si="97"/>
        <v>0</v>
      </c>
      <c r="R243">
        <f>IF(OR(AND(J243&lt;&gt;"",I244="",I245=$I$3),AND(J243&lt;&gt;"",I244=$I$3)),R242+1,R242)</f>
        <v>7</v>
      </c>
      <c r="S243">
        <f>IF(OR(AND(J243&lt;&gt;"",I244="",I245=$I$4),AND(J243&lt;&gt;"",I244=$I$4)),S242+1,S242)</f>
        <v>4</v>
      </c>
      <c r="T243">
        <f>IF(OR(AND(J243&lt;&gt;"",I244="",I245=$I$5),AND(J243&lt;&gt;"",I244=$I$5)),T242+1,T242)</f>
        <v>3</v>
      </c>
      <c r="U243">
        <f>IF(OR(AND(J243&lt;&gt;"",I244="",I245=$I$6),AND(J243&lt;&gt;"",I244=$I$6)),U242+1,U242)</f>
        <v>4</v>
      </c>
      <c r="W243">
        <f t="shared" si="98"/>
        <v>8200.0000999999993</v>
      </c>
    </row>
    <row r="244" spans="1:23" x14ac:dyDescent="0.2">
      <c r="A244">
        <f t="shared" si="99"/>
        <v>236</v>
      </c>
      <c r="B244">
        <f t="shared" si="100"/>
        <v>471</v>
      </c>
      <c r="D244" s="12">
        <f t="shared" si="86"/>
        <v>97</v>
      </c>
      <c r="E244" s="12">
        <f>IF(AND(F244=0,J244&lt;&gt;""),IF(COUNTIF(G245:G257,1),1,0),0)</f>
        <v>0</v>
      </c>
      <c r="F244">
        <f t="shared" si="88"/>
        <v>1</v>
      </c>
      <c r="G244">
        <f t="shared" si="89"/>
        <v>1</v>
      </c>
      <c r="H244" s="22" t="str">
        <f t="shared" si="101"/>
        <v>x</v>
      </c>
      <c r="I244" s="23" t="s">
        <v>8</v>
      </c>
      <c r="J244" s="20"/>
      <c r="K244" s="7">
        <v>8300</v>
      </c>
      <c r="L244" s="7" t="s">
        <v>113</v>
      </c>
      <c r="M244" s="27"/>
      <c r="P244" s="17" t="str">
        <f>IF(K244="","",IF(VLOOKUP(D244,'Ihr Kontenplan'!$A$9:$AA$278,27)&lt;&gt;"",VLOOKUP(D244,'Ihr Kontenplan'!$A$9:$AA$278,27),IF(AND(K245&lt;&gt;"",K244&gt;=K245),IF(OR(K244&lt;1000,K244&gt;9999),"bitte vierstellige Kontonummer eingeben",""),"")))</f>
        <v/>
      </c>
      <c r="Q244">
        <f t="shared" si="97"/>
        <v>8300</v>
      </c>
      <c r="R244">
        <f>IF(OR(AND(J244&lt;&gt;"",I245="",I250=$I$3),AND(J244&lt;&gt;"",I245=$I$3)),R243+1,R243)</f>
        <v>7</v>
      </c>
      <c r="S244">
        <f>IF(OR(AND(J244&lt;&gt;"",I245="",I250=$I$4),AND(J244&lt;&gt;"",I245=$I$4)),S243+1,S243)</f>
        <v>4</v>
      </c>
      <c r="T244">
        <f>IF(OR(AND(J244&lt;&gt;"",I245="",I250=$I$5),AND(J244&lt;&gt;"",I245=$I$5)),T243+1,T243)</f>
        <v>3</v>
      </c>
      <c r="U244">
        <f>IF(OR(AND(J244&lt;&gt;"",I245="",I250=$I$6),AND(J244&lt;&gt;"",I245=$I$6)),U243+1,U243)</f>
        <v>4</v>
      </c>
      <c r="W244">
        <f t="shared" si="98"/>
        <v>8300</v>
      </c>
    </row>
    <row r="245" spans="1:23" x14ac:dyDescent="0.2">
      <c r="A245">
        <f t="shared" si="99"/>
        <v>237</v>
      </c>
      <c r="B245">
        <f t="shared" si="100"/>
        <v>473</v>
      </c>
      <c r="D245" s="12">
        <f t="shared" si="86"/>
        <v>97.000010000000003</v>
      </c>
      <c r="E245" s="12">
        <f>IF(AND(F245=0,J245&lt;&gt;""),IF(COUNTIF(G250:G258,1),1,0),0)</f>
        <v>0</v>
      </c>
      <c r="F245">
        <f t="shared" si="88"/>
        <v>1</v>
      </c>
      <c r="G245">
        <f t="shared" si="89"/>
        <v>0</v>
      </c>
      <c r="H245" s="22" t="str">
        <f t="shared" si="101"/>
        <v/>
      </c>
      <c r="I245" s="23" t="s">
        <v>8</v>
      </c>
      <c r="J245" s="20"/>
      <c r="K245" s="7"/>
      <c r="L245" s="7"/>
      <c r="M245" s="27"/>
      <c r="P245" s="17" t="str">
        <f>IF(K245="","",IF(VLOOKUP(D245,'Ihr Kontenplan'!$A$9:$AA$278,27)&lt;&gt;"",VLOOKUP(D245,'Ihr Kontenplan'!$A$9:$AA$278,27),IF(AND(K246&lt;&gt;"",K245&gt;=K246),IF(OR(K245&lt;1000,K245&gt;9999),"bitte vierstellige Kontonummer eingeben",""),"")))</f>
        <v/>
      </c>
      <c r="Q245">
        <f t="shared" si="97"/>
        <v>0</v>
      </c>
      <c r="R245">
        <f>IF(OR(AND(J245&lt;&gt;"",I250="",I251=$I$3),AND(J245&lt;&gt;"",I250=$I$3)),R244+1,R244)</f>
        <v>7</v>
      </c>
      <c r="S245">
        <f>IF(OR(AND(J245&lt;&gt;"",I250="",I251=$I$4),AND(J245&lt;&gt;"",I250=$I$4)),S244+1,S244)</f>
        <v>4</v>
      </c>
      <c r="T245">
        <f>IF(OR(AND(J245&lt;&gt;"",I250="",I251=$I$5),AND(J245&lt;&gt;"",I250=$I$5)),T244+1,T244)</f>
        <v>3</v>
      </c>
      <c r="U245">
        <f>IF(OR(AND(J245&lt;&gt;"",I250="",I251=$I$6),AND(J245&lt;&gt;"",I250=$I$6)),U244+1,U244)</f>
        <v>4</v>
      </c>
      <c r="W245">
        <f t="shared" si="98"/>
        <v>8300.0000999999993</v>
      </c>
    </row>
    <row r="246" spans="1:23" x14ac:dyDescent="0.2">
      <c r="A246">
        <f t="shared" si="99"/>
        <v>238</v>
      </c>
      <c r="B246">
        <f t="shared" si="100"/>
        <v>475</v>
      </c>
      <c r="D246" s="12">
        <f>IF(OR(E246=1,G246=1),ROUND(D245+1,0),D245+0.00001)</f>
        <v>97.000020000000006</v>
      </c>
      <c r="E246" s="12">
        <f>IF(AND(F246=0,J246&lt;&gt;""),IF(COUNTIF(G251:G259,1),1,0),0)</f>
        <v>0</v>
      </c>
      <c r="F246">
        <f>IF(J246&lt;&gt;"",0,1)</f>
        <v>1</v>
      </c>
      <c r="G246">
        <f>IF(AND(H246&lt;&gt;"",OR(K246&lt;&gt;"",L246&lt;&gt;"")),1,0)</f>
        <v>0</v>
      </c>
      <c r="H246" s="22" t="str">
        <f>IF(AND(K246&lt;&gt;"",L246&lt;&gt;""),"x","")</f>
        <v/>
      </c>
      <c r="I246" s="23" t="s">
        <v>8</v>
      </c>
      <c r="J246" s="20"/>
      <c r="K246" s="7"/>
      <c r="L246" s="7"/>
      <c r="M246" s="27"/>
      <c r="P246" s="17" t="str">
        <f>IF(K246="","",IF(VLOOKUP(D246,'Ihr Kontenplan'!$A$9:$AA$278,27)&lt;&gt;"",VLOOKUP(D246,'Ihr Kontenplan'!$A$9:$AA$278,27),IF(AND(K247&lt;&gt;"",K246&gt;=K247),IF(OR(K246&lt;1000,K246&gt;9999),"bitte vierstellige Kontonummer eingeben",""),"")))</f>
        <v/>
      </c>
    </row>
    <row r="247" spans="1:23" x14ac:dyDescent="0.2">
      <c r="A247">
        <f t="shared" si="99"/>
        <v>239</v>
      </c>
      <c r="B247">
        <f t="shared" si="100"/>
        <v>477</v>
      </c>
      <c r="D247" s="12">
        <f>IF(OR(E247=1,G247=1),ROUND(D246+1,0),D246+0.00001)</f>
        <v>97.00003000000001</v>
      </c>
      <c r="E247" s="12">
        <f>IF(AND(F247=0,J247&lt;&gt;""),IF(COUNTIF(G252:G259,1),1,0),0)</f>
        <v>0</v>
      </c>
      <c r="F247">
        <f>IF(J247&lt;&gt;"",0,1)</f>
        <v>1</v>
      </c>
      <c r="G247">
        <f>IF(AND(H247&lt;&gt;"",OR(K247&lt;&gt;"",L247&lt;&gt;"")),1,0)</f>
        <v>0</v>
      </c>
      <c r="H247" s="22" t="str">
        <f>IF(AND(K247&lt;&gt;"",L247&lt;&gt;""),"x","")</f>
        <v/>
      </c>
      <c r="I247" s="23" t="s">
        <v>8</v>
      </c>
      <c r="J247" s="20"/>
      <c r="K247" s="7"/>
      <c r="L247" s="7"/>
      <c r="M247" s="27"/>
      <c r="P247" s="17" t="str">
        <f>IF(K247="","",IF(VLOOKUP(D247,'Ihr Kontenplan'!$A$9:$AA$278,27)&lt;&gt;"",VLOOKUP(D247,'Ihr Kontenplan'!$A$9:$AA$278,27),IF(AND(K248&lt;&gt;"",K247&gt;=K248),IF(OR(K247&lt;1000,K247&gt;9999),"bitte vierstellige Kontonummer eingeben",""),"")))</f>
        <v/>
      </c>
    </row>
    <row r="248" spans="1:23" x14ac:dyDescent="0.2">
      <c r="A248">
        <f t="shared" si="99"/>
        <v>240</v>
      </c>
      <c r="B248">
        <f t="shared" si="100"/>
        <v>479</v>
      </c>
      <c r="D248" s="12">
        <f>IF(OR(E248=1,G248=1),ROUND(D247+1,0),D247+0.00001)</f>
        <v>97.000040000000013</v>
      </c>
      <c r="E248" s="12">
        <f>IF(AND(F248=0,J248&lt;&gt;""),IF(COUNTIF(G253:G259,1),1,0),0)</f>
        <v>0</v>
      </c>
      <c r="F248">
        <f>IF(J248&lt;&gt;"",0,1)</f>
        <v>1</v>
      </c>
      <c r="G248">
        <f>IF(AND(H248&lt;&gt;"",OR(K248&lt;&gt;"",L248&lt;&gt;"")),1,0)</f>
        <v>0</v>
      </c>
      <c r="H248" s="22" t="str">
        <f>IF(AND(K248&lt;&gt;"",L248&lt;&gt;""),"x","")</f>
        <v/>
      </c>
      <c r="I248" s="23" t="s">
        <v>8</v>
      </c>
      <c r="J248" s="20"/>
      <c r="K248" s="7"/>
      <c r="L248" s="7"/>
      <c r="M248" s="27"/>
      <c r="P248" s="17" t="str">
        <f>IF(K248="","",IF(VLOOKUP(D248,'Ihr Kontenplan'!$A$9:$AA$278,27)&lt;&gt;"",VLOOKUP(D248,'Ihr Kontenplan'!$A$9:$AA$278,27),IF(AND(K249&lt;&gt;"",K248&gt;=K249),IF(OR(K248&lt;1000,K248&gt;9999),"bitte vierstellige Kontonummer eingeben",""),"")))</f>
        <v/>
      </c>
    </row>
    <row r="249" spans="1:23" x14ac:dyDescent="0.2">
      <c r="A249">
        <f t="shared" si="99"/>
        <v>241</v>
      </c>
      <c r="B249">
        <f t="shared" si="100"/>
        <v>481</v>
      </c>
      <c r="D249" s="12">
        <f>IF(OR(E249=1,G249=1),ROUND(D248+1,0),D248+0.00001)</f>
        <v>97.000050000000016</v>
      </c>
      <c r="E249" s="12">
        <f>IF(AND(F249=0,J249&lt;&gt;""),IF(COUNTIF(G254:G259,1),1,0),0)</f>
        <v>0</v>
      </c>
      <c r="F249">
        <f>IF(J249&lt;&gt;"",0,1)</f>
        <v>1</v>
      </c>
      <c r="G249">
        <f>IF(AND(H249&lt;&gt;"",OR(K249&lt;&gt;"",L249&lt;&gt;"")),1,0)</f>
        <v>0</v>
      </c>
      <c r="H249" s="22" t="str">
        <f>IF(AND(K249&lt;&gt;"",L249&lt;&gt;""),"x","")</f>
        <v/>
      </c>
      <c r="I249" s="23" t="s">
        <v>8</v>
      </c>
      <c r="J249" s="20"/>
      <c r="K249" s="7"/>
      <c r="L249" s="7"/>
      <c r="M249" s="27"/>
      <c r="P249" s="17" t="str">
        <f>IF(K249="","",IF(VLOOKUP(D249,'Ihr Kontenplan'!$A$9:$AA$278,27)&lt;&gt;"",VLOOKUP(D249,'Ihr Kontenplan'!$A$9:$AA$278,27),IF(AND(K250&lt;&gt;"",K249&gt;=K250),IF(OR(K249&lt;1000,K249&gt;9999),"bitte vierstellige Kontonummer eingeben",""),"")))</f>
        <v/>
      </c>
    </row>
    <row r="250" spans="1:23" x14ac:dyDescent="0.2">
      <c r="A250">
        <f t="shared" si="99"/>
        <v>242</v>
      </c>
      <c r="B250">
        <f t="shared" si="100"/>
        <v>483</v>
      </c>
      <c r="D250" s="12">
        <f>IF(OR(E250=1,G250=1),ROUND(D249+1,0),D249+0.00001)</f>
        <v>97.000060000000019</v>
      </c>
      <c r="E250" s="12">
        <f>IF(AND(F250=0,J250&lt;&gt;""),IF(COUNTIF(G255:G259,1),1,0),0)</f>
        <v>0</v>
      </c>
      <c r="F250">
        <f>IF(J250&lt;&gt;"",0,1)</f>
        <v>1</v>
      </c>
      <c r="G250">
        <f>IF(AND(H250&lt;&gt;"",OR(K250&lt;&gt;"",L250&lt;&gt;"")),1,0)</f>
        <v>0</v>
      </c>
      <c r="H250" s="22" t="str">
        <f>IF(AND(K250&lt;&gt;"",L250&lt;&gt;""),"x","")</f>
        <v/>
      </c>
      <c r="I250" s="23" t="s">
        <v>8</v>
      </c>
      <c r="J250" s="20"/>
      <c r="K250" s="7"/>
      <c r="L250" s="7"/>
      <c r="M250" s="27"/>
      <c r="P250" s="17" t="str">
        <f>IF(K250="","",IF(VLOOKUP(D250,'Ihr Kontenplan'!$A$9:$AA$278,27)&lt;&gt;"",VLOOKUP(D250,'Ihr Kontenplan'!$A$9:$AA$278,27),IF(AND(K251&lt;&gt;"",K250&gt;=K251),IF(OR(K250&lt;1000,K250&gt;9999),"bitte vierstellige Kontonummer eingeben",""),"")))</f>
        <v/>
      </c>
      <c r="Q250">
        <f t="shared" si="97"/>
        <v>0</v>
      </c>
      <c r="R250">
        <f>IF(OR(AND(J250&lt;&gt;"",I251="",I252=$I$3),AND(J250&lt;&gt;"",I251=$I$3)),R245+1,R245)</f>
        <v>7</v>
      </c>
      <c r="S250">
        <f>IF(OR(AND(J250&lt;&gt;"",I251="",I252=$I$4),AND(J250&lt;&gt;"",I251=$I$4)),S245+1,S245)</f>
        <v>4</v>
      </c>
      <c r="T250">
        <f>IF(OR(AND(J250&lt;&gt;"",I251="",I252=$I$5),AND(J250&lt;&gt;"",I251=$I$5)),T245+1,T245)</f>
        <v>3</v>
      </c>
      <c r="U250">
        <f>IF(OR(AND(J250&lt;&gt;"",I251="",I252=$I$6),AND(J250&lt;&gt;"",I251=$I$6)),U245+1,U245)</f>
        <v>4</v>
      </c>
      <c r="W250">
        <f>IF(K250="",W245+0.0001,K250)</f>
        <v>8300.0001999999986</v>
      </c>
    </row>
    <row r="251" spans="1:23" x14ac:dyDescent="0.2">
      <c r="A251">
        <f t="shared" si="99"/>
        <v>243</v>
      </c>
      <c r="B251">
        <f t="shared" si="100"/>
        <v>485</v>
      </c>
      <c r="D251" s="12">
        <f t="shared" si="86"/>
        <v>97.000070000000022</v>
      </c>
      <c r="E251" s="12">
        <f>IF(AND(F251=0,J251&lt;&gt;""),IF(COUNTIF(G252:G259,1),1,0),0)</f>
        <v>0</v>
      </c>
      <c r="F251">
        <f t="shared" si="88"/>
        <v>1</v>
      </c>
      <c r="G251">
        <f t="shared" si="89"/>
        <v>0</v>
      </c>
      <c r="H251" s="22" t="str">
        <f t="shared" si="101"/>
        <v/>
      </c>
      <c r="I251" s="23" t="s">
        <v>8</v>
      </c>
      <c r="J251" s="20"/>
      <c r="K251" s="7"/>
      <c r="L251" s="7"/>
      <c r="M251" s="27"/>
      <c r="P251" s="17" t="str">
        <f>IF(K251="","",IF(VLOOKUP(D251,'Ihr Kontenplan'!$A$9:$AA$278,27)&lt;&gt;"",VLOOKUP(D251,'Ihr Kontenplan'!$A$9:$AA$278,27),IF(AND(K252&lt;&gt;"",K251&gt;=K252),IF(OR(K251&lt;1000,K251&gt;9999),"bitte vierstellige Kontonummer eingeben",""),"")))</f>
        <v/>
      </c>
      <c r="Q251">
        <f t="shared" si="97"/>
        <v>0</v>
      </c>
      <c r="R251">
        <f t="shared" ref="R251:R257" si="112">IF(OR(AND(J251&lt;&gt;"",I252="",I253=$I$3),AND(J251&lt;&gt;"",I252=$I$3)),R250+1,R250)</f>
        <v>7</v>
      </c>
      <c r="S251">
        <f t="shared" ref="S251:S257" si="113">IF(OR(AND(J251&lt;&gt;"",I252="",I253=$I$4),AND(J251&lt;&gt;"",I252=$I$4)),S250+1,S250)</f>
        <v>4</v>
      </c>
      <c r="T251">
        <f t="shared" ref="T251:T257" si="114">IF(OR(AND(J251&lt;&gt;"",I252="",I253=$I$5),AND(J251&lt;&gt;"",I252=$I$5)),T250+1,T250)</f>
        <v>3</v>
      </c>
      <c r="U251">
        <f t="shared" ref="U251:U257" si="115">IF(OR(AND(J251&lt;&gt;"",I252="",I253=$I$6),AND(J251&lt;&gt;"",I252=$I$6)),U250+1,U250)</f>
        <v>4</v>
      </c>
      <c r="W251">
        <f t="shared" si="98"/>
        <v>8300.0002999999979</v>
      </c>
    </row>
    <row r="252" spans="1:23" x14ac:dyDescent="0.2">
      <c r="A252">
        <f t="shared" si="99"/>
        <v>244</v>
      </c>
      <c r="B252">
        <f t="shared" si="100"/>
        <v>487</v>
      </c>
      <c r="D252" s="12">
        <f t="shared" si="86"/>
        <v>97.000080000000025</v>
      </c>
      <c r="E252" s="12">
        <f>IF(AND(F252=0,J252&lt;&gt;""),IF(COUNTIF(G253:G259,1),1,0),0)</f>
        <v>0</v>
      </c>
      <c r="F252">
        <f t="shared" si="88"/>
        <v>1</v>
      </c>
      <c r="G252">
        <f t="shared" si="89"/>
        <v>0</v>
      </c>
      <c r="H252" s="22" t="str">
        <f t="shared" si="101"/>
        <v/>
      </c>
      <c r="I252" s="23" t="s">
        <v>8</v>
      </c>
      <c r="J252" s="20"/>
      <c r="K252" s="7"/>
      <c r="L252" s="7"/>
      <c r="M252" s="27"/>
      <c r="P252" s="17" t="str">
        <f>IF(K252="","",IF(VLOOKUP(D252,'Ihr Kontenplan'!$A$9:$AA$278,27)&lt;&gt;"",VLOOKUP(D252,'Ihr Kontenplan'!$A$9:$AA$278,27),IF(AND(K253&lt;&gt;"",K252&gt;=K253),IF(OR(K252&lt;1000,K252&gt;9999),"bitte vierstellige Kontonummer eingeben",""),"")))</f>
        <v/>
      </c>
      <c r="Q252">
        <f t="shared" si="97"/>
        <v>0</v>
      </c>
      <c r="R252">
        <f t="shared" si="112"/>
        <v>7</v>
      </c>
      <c r="S252">
        <f t="shared" si="113"/>
        <v>4</v>
      </c>
      <c r="T252">
        <f t="shared" si="114"/>
        <v>3</v>
      </c>
      <c r="U252">
        <f t="shared" si="115"/>
        <v>4</v>
      </c>
      <c r="W252">
        <f t="shared" si="98"/>
        <v>8300.0003999999972</v>
      </c>
    </row>
    <row r="253" spans="1:23" x14ac:dyDescent="0.2">
      <c r="A253">
        <f t="shared" si="99"/>
        <v>245</v>
      </c>
      <c r="B253">
        <f t="shared" si="100"/>
        <v>489</v>
      </c>
      <c r="D253" s="12">
        <f t="shared" si="86"/>
        <v>97.000090000000029</v>
      </c>
      <c r="E253" s="12">
        <f>IF(AND(F253=0,J253&lt;&gt;""),IF(COUNTIF(G254:G259,1),1,0),0)</f>
        <v>0</v>
      </c>
      <c r="F253">
        <f t="shared" si="88"/>
        <v>1</v>
      </c>
      <c r="G253">
        <f t="shared" si="89"/>
        <v>0</v>
      </c>
      <c r="H253" s="22" t="str">
        <f t="shared" si="101"/>
        <v/>
      </c>
      <c r="I253" s="23" t="s">
        <v>8</v>
      </c>
      <c r="J253" s="20"/>
      <c r="K253" s="7"/>
      <c r="L253" s="7"/>
      <c r="M253" s="27"/>
      <c r="P253" s="17" t="str">
        <f>IF(K253="","",IF(VLOOKUP(D253,'Ihr Kontenplan'!$A$9:$AA$278,27)&lt;&gt;"",VLOOKUP(D253,'Ihr Kontenplan'!$A$9:$AA$278,27),IF(AND(K254&lt;&gt;"",K253&gt;=K254),IF(OR(K253&lt;1000,K253&gt;9999),"bitte vierstellige Kontonummer eingeben",""),"")))</f>
        <v/>
      </c>
      <c r="Q253">
        <f t="shared" si="97"/>
        <v>0</v>
      </c>
      <c r="R253">
        <f t="shared" si="112"/>
        <v>7</v>
      </c>
      <c r="S253">
        <f t="shared" si="113"/>
        <v>4</v>
      </c>
      <c r="T253">
        <f t="shared" si="114"/>
        <v>3</v>
      </c>
      <c r="U253">
        <f t="shared" si="115"/>
        <v>4</v>
      </c>
      <c r="W253">
        <f t="shared" si="98"/>
        <v>8300.0004999999965</v>
      </c>
    </row>
    <row r="254" spans="1:23" x14ac:dyDescent="0.2">
      <c r="A254">
        <f t="shared" si="99"/>
        <v>246</v>
      </c>
      <c r="B254">
        <f t="shared" si="100"/>
        <v>491</v>
      </c>
      <c r="D254" s="12">
        <f t="shared" si="86"/>
        <v>97.000100000000032</v>
      </c>
      <c r="E254" s="12">
        <f>IF(AND(F254=0,J254&lt;&gt;""),IF(COUNTIF(G255:G259,1),1,0),0)</f>
        <v>0</v>
      </c>
      <c r="F254">
        <f t="shared" si="88"/>
        <v>1</v>
      </c>
      <c r="G254">
        <f t="shared" si="89"/>
        <v>0</v>
      </c>
      <c r="H254" s="22" t="str">
        <f t="shared" si="101"/>
        <v/>
      </c>
      <c r="I254" s="23" t="s">
        <v>8</v>
      </c>
      <c r="J254" s="20"/>
      <c r="K254" s="7"/>
      <c r="L254" s="7"/>
      <c r="M254" s="27"/>
      <c r="P254" s="17" t="str">
        <f>IF(K254="","",IF(VLOOKUP(D254,'Ihr Kontenplan'!$A$9:$AA$278,27)&lt;&gt;"",VLOOKUP(D254,'Ihr Kontenplan'!$A$9:$AA$278,27),IF(AND(K255&lt;&gt;"",K254&gt;=K255),IF(OR(K254&lt;1000,K254&gt;9999),"bitte vierstellige Kontonummer eingeben",""),"")))</f>
        <v/>
      </c>
      <c r="Q254">
        <f t="shared" si="97"/>
        <v>0</v>
      </c>
      <c r="R254">
        <f t="shared" si="112"/>
        <v>7</v>
      </c>
      <c r="S254">
        <f t="shared" si="113"/>
        <v>4</v>
      </c>
      <c r="T254">
        <f t="shared" si="114"/>
        <v>3</v>
      </c>
      <c r="U254">
        <f t="shared" si="115"/>
        <v>4</v>
      </c>
      <c r="W254">
        <f t="shared" si="98"/>
        <v>8300.0005999999958</v>
      </c>
    </row>
    <row r="255" spans="1:23" x14ac:dyDescent="0.2">
      <c r="A255">
        <f t="shared" si="99"/>
        <v>247</v>
      </c>
      <c r="B255">
        <f t="shared" si="100"/>
        <v>493</v>
      </c>
      <c r="D255" s="12">
        <f t="shared" si="86"/>
        <v>97.000110000000035</v>
      </c>
      <c r="E255" s="12">
        <f>IF(AND(F255=0,J255&lt;&gt;""),IF(COUNTIF(G256:G259,1),1,0),0)</f>
        <v>0</v>
      </c>
      <c r="F255">
        <f t="shared" si="88"/>
        <v>1</v>
      </c>
      <c r="G255">
        <f t="shared" si="89"/>
        <v>0</v>
      </c>
      <c r="H255" s="22" t="str">
        <f t="shared" si="101"/>
        <v/>
      </c>
      <c r="I255" s="23" t="s">
        <v>8</v>
      </c>
      <c r="J255" s="20"/>
      <c r="K255" s="7"/>
      <c r="L255" s="7"/>
      <c r="M255" s="27"/>
      <c r="P255" s="17" t="str">
        <f>IF(K255="","",IF(VLOOKUP(D255,'Ihr Kontenplan'!$A$9:$AA$278,27)&lt;&gt;"",VLOOKUP(D255,'Ihr Kontenplan'!$A$9:$AA$278,27),IF(AND(K256&lt;&gt;"",K255&gt;=K256),IF(OR(K255&lt;1000,K255&gt;9999),"bitte vierstellige Kontonummer eingeben",""),"")))</f>
        <v/>
      </c>
      <c r="Q255">
        <f t="shared" si="97"/>
        <v>0</v>
      </c>
      <c r="R255">
        <f t="shared" si="112"/>
        <v>7</v>
      </c>
      <c r="S255">
        <f t="shared" si="113"/>
        <v>4</v>
      </c>
      <c r="T255">
        <f t="shared" si="114"/>
        <v>3</v>
      </c>
      <c r="U255">
        <f t="shared" si="115"/>
        <v>4</v>
      </c>
      <c r="W255">
        <f t="shared" si="98"/>
        <v>8300.000699999995</v>
      </c>
    </row>
    <row r="256" spans="1:23" x14ac:dyDescent="0.2">
      <c r="A256">
        <f t="shared" si="99"/>
        <v>248</v>
      </c>
      <c r="B256">
        <f t="shared" si="100"/>
        <v>495</v>
      </c>
      <c r="D256" s="12">
        <f t="shared" si="86"/>
        <v>97.000120000000038</v>
      </c>
      <c r="E256" s="12">
        <f>IF(AND(F256=0,J256&lt;&gt;""),IF(COUNTIF(G257:G259,1),1,0),0)</f>
        <v>0</v>
      </c>
      <c r="F256">
        <f t="shared" si="88"/>
        <v>1</v>
      </c>
      <c r="G256">
        <f t="shared" si="89"/>
        <v>0</v>
      </c>
      <c r="H256" s="22" t="str">
        <f t="shared" si="101"/>
        <v/>
      </c>
      <c r="I256" s="23" t="s">
        <v>8</v>
      </c>
      <c r="J256" s="20"/>
      <c r="K256" s="7"/>
      <c r="L256" s="7"/>
      <c r="M256" s="27"/>
      <c r="P256" s="17" t="str">
        <f>IF(K256="","",IF(VLOOKUP(D256,'Ihr Kontenplan'!$A$9:$AA$278,27)&lt;&gt;"",VLOOKUP(D256,'Ihr Kontenplan'!$A$9:$AA$278,27),IF(AND(K257&lt;&gt;"",K256&gt;=K257),IF(OR(K256&lt;1000,K256&gt;9999),"bitte vierstellige Kontonummer eingeben",""),"")))</f>
        <v/>
      </c>
      <c r="Q256">
        <f t="shared" si="97"/>
        <v>0</v>
      </c>
      <c r="R256">
        <f t="shared" si="112"/>
        <v>7</v>
      </c>
      <c r="S256">
        <f t="shared" si="113"/>
        <v>4</v>
      </c>
      <c r="T256">
        <f t="shared" si="114"/>
        <v>3</v>
      </c>
      <c r="U256">
        <f t="shared" si="115"/>
        <v>4</v>
      </c>
      <c r="W256">
        <f t="shared" si="98"/>
        <v>8300.0007999999943</v>
      </c>
    </row>
    <row r="257" spans="1:23" x14ac:dyDescent="0.2">
      <c r="A257">
        <f t="shared" si="99"/>
        <v>249</v>
      </c>
      <c r="B257">
        <f t="shared" si="100"/>
        <v>497</v>
      </c>
      <c r="D257" s="12">
        <f t="shared" si="86"/>
        <v>97.000130000000041</v>
      </c>
      <c r="E257" s="12">
        <f>IF(AND(F257=0,J257&lt;&gt;""),IF(COUNTIF(G258:G259,1),1,0),0)</f>
        <v>0</v>
      </c>
      <c r="F257">
        <f t="shared" si="88"/>
        <v>1</v>
      </c>
      <c r="G257">
        <f t="shared" si="89"/>
        <v>0</v>
      </c>
      <c r="H257" s="22" t="str">
        <f t="shared" si="101"/>
        <v/>
      </c>
      <c r="I257" s="23" t="s">
        <v>8</v>
      </c>
      <c r="J257" s="20"/>
      <c r="K257" s="7"/>
      <c r="L257" s="7"/>
      <c r="M257" s="27"/>
      <c r="P257" s="17" t="str">
        <f>IF(K257="","",IF(VLOOKUP(D257,'Ihr Kontenplan'!$A$9:$AA$278,27)&lt;&gt;"",VLOOKUP(D257,'Ihr Kontenplan'!$A$9:$AA$278,27),IF(AND(K258&lt;&gt;"",K257&gt;=K258),IF(OR(K257&lt;1000,K257&gt;9999),"bitte vierstellige Kontonummer eingeben",""),"")))</f>
        <v/>
      </c>
      <c r="Q257">
        <f t="shared" si="97"/>
        <v>0</v>
      </c>
      <c r="R257">
        <f t="shared" si="112"/>
        <v>7</v>
      </c>
      <c r="S257">
        <f t="shared" si="113"/>
        <v>4</v>
      </c>
      <c r="T257">
        <f t="shared" si="114"/>
        <v>3</v>
      </c>
      <c r="U257">
        <f t="shared" si="115"/>
        <v>4</v>
      </c>
      <c r="W257">
        <f t="shared" si="98"/>
        <v>8300.0008999999936</v>
      </c>
    </row>
    <row r="258" spans="1:23" x14ac:dyDescent="0.2">
      <c r="A258">
        <f t="shared" si="99"/>
        <v>250</v>
      </c>
      <c r="B258">
        <f t="shared" si="100"/>
        <v>499</v>
      </c>
      <c r="D258" s="12">
        <f t="shared" si="86"/>
        <v>97.000140000000044</v>
      </c>
      <c r="E258" s="12">
        <f>IF(AND(F258=0,J258&lt;&gt;""),IF(COUNTIF(G259:G259,1),1,0),0)</f>
        <v>0</v>
      </c>
      <c r="F258">
        <f t="shared" si="88"/>
        <v>1</v>
      </c>
      <c r="G258">
        <f t="shared" si="89"/>
        <v>0</v>
      </c>
      <c r="H258" s="22" t="str">
        <f t="shared" si="101"/>
        <v/>
      </c>
      <c r="I258" s="23" t="s">
        <v>8</v>
      </c>
      <c r="J258" s="20"/>
      <c r="K258" s="7"/>
      <c r="L258" s="7"/>
      <c r="M258" s="27"/>
      <c r="P258" s="17" t="str">
        <f>IF(K258="","",IF(VLOOKUP(D258,'Ihr Kontenplan'!$A$9:$AA$278,27)&lt;&gt;"",VLOOKUP(D258,'Ihr Kontenplan'!$A$9:$AA$278,27),IF(AND(K259&lt;&gt;"",K258&gt;=K259),IF(OR(K258&lt;1000,K258&gt;9999),"bitte vierstellige Kontonummer eingeben",""),"")))</f>
        <v/>
      </c>
      <c r="Q258">
        <f t="shared" si="97"/>
        <v>0</v>
      </c>
      <c r="R258" t="e">
        <f>IF(OR(AND(J258&lt;&gt;"",I259="",#REF!=$I$3),AND(J258&lt;&gt;"",I259=$I$3)),R257+1,R257)</f>
        <v>#REF!</v>
      </c>
      <c r="S258" t="e">
        <f>IF(OR(AND(J258&lt;&gt;"",I259="",#REF!=$I$4),AND(J258&lt;&gt;"",I259=$I$4)),S257+1,S257)</f>
        <v>#REF!</v>
      </c>
      <c r="T258" t="e">
        <f>IF(OR(AND(J258&lt;&gt;"",I259="",#REF!=$I$5),AND(J258&lt;&gt;"",I259=$I$5)),T257+1,T257)</f>
        <v>#REF!</v>
      </c>
      <c r="U258" t="e">
        <f>IF(OR(AND(J258&lt;&gt;"",I259="",#REF!=$I$6),AND(J258&lt;&gt;"",I259=$I$6)),U257+1,U257)</f>
        <v>#REF!</v>
      </c>
      <c r="W258">
        <f t="shared" si="98"/>
        <v>8300.0009999999929</v>
      </c>
    </row>
    <row r="259" spans="1:23" x14ac:dyDescent="0.2">
      <c r="A259">
        <f t="shared" si="99"/>
        <v>251</v>
      </c>
      <c r="B259">
        <f t="shared" si="100"/>
        <v>501</v>
      </c>
      <c r="D259" s="12">
        <f t="shared" si="86"/>
        <v>98</v>
      </c>
      <c r="E259" s="12">
        <f>IF(AND(F259=0,J259&lt;&gt;""),IF(COUNTIF(#REF!,1),1,0),0)</f>
        <v>0</v>
      </c>
      <c r="F259">
        <f t="shared" si="88"/>
        <v>1</v>
      </c>
      <c r="G259">
        <f t="shared" si="89"/>
        <v>1</v>
      </c>
      <c r="H259" s="22" t="str">
        <f t="shared" si="101"/>
        <v>x</v>
      </c>
      <c r="I259" s="23" t="s">
        <v>8</v>
      </c>
      <c r="J259" s="20"/>
      <c r="K259" s="7">
        <v>9999</v>
      </c>
      <c r="L259" s="7" t="s">
        <v>29</v>
      </c>
      <c r="M259" s="27"/>
      <c r="P259" s="17" t="str">
        <f>IF(K259="","",IF(VLOOKUP(D259,'Ihr Kontenplan'!$A$9:$AA$278,27)&lt;&gt;"",VLOOKUP(D259,'Ihr Kontenplan'!$A$9:$AA$278,27),IF(AND(K260&lt;&gt;"",K259&gt;=K260),IF(OR(K259&lt;1000,K259&gt;9999),"bitte vierstellige Kontonummer eingeben",""),"")))</f>
        <v/>
      </c>
      <c r="Q259">
        <f t="shared" si="97"/>
        <v>9999</v>
      </c>
      <c r="R259" t="e">
        <f>IF(OR(AND(J259&lt;&gt;"",#REF!="",#REF!=$I$3),AND(J259&lt;&gt;"",#REF!=$I$3)),R258+1,R258)</f>
        <v>#REF!</v>
      </c>
      <c r="S259" t="e">
        <f>IF(OR(AND(J259&lt;&gt;"",#REF!="",#REF!=$I$4),AND(J259&lt;&gt;"",#REF!=$I$4)),S258+1,S258)</f>
        <v>#REF!</v>
      </c>
      <c r="T259" t="e">
        <f>IF(OR(AND(J259&lt;&gt;"",#REF!="",#REF!=$I$5),AND(J259&lt;&gt;"",#REF!=$I$5)),T258+1,T258)</f>
        <v>#REF!</v>
      </c>
      <c r="U259" t="e">
        <f>IF(OR(AND(J259&lt;&gt;"",#REF!="",#REF!=$I$6),AND(J259&lt;&gt;"",#REF!=$I$6)),U258+1,U258)</f>
        <v>#REF!</v>
      </c>
      <c r="W259">
        <f t="shared" si="98"/>
        <v>9999</v>
      </c>
    </row>
    <row r="260" spans="1:23" hidden="1" x14ac:dyDescent="0.2">
      <c r="A260">
        <f t="shared" si="99"/>
        <v>252</v>
      </c>
      <c r="B260">
        <f t="shared" si="100"/>
        <v>503</v>
      </c>
      <c r="D260" s="12">
        <f>IF(OR(E260=1,G260=1),ROUND(D259+1,0),D259+0.00001)</f>
        <v>98.000010000000003</v>
      </c>
      <c r="E260" s="12">
        <f>IF(AND(F260=0,J260&lt;&gt;""),IF(COUNTIF(#REF!,1),1,0),0)</f>
        <v>0</v>
      </c>
      <c r="F260">
        <f>IF(J260&lt;&gt;"",0,1)</f>
        <v>1</v>
      </c>
      <c r="G260">
        <f>IF(AND(H260&lt;&gt;"",OR(K260&lt;&gt;"",L260&lt;&gt;"")),1,0)</f>
        <v>0</v>
      </c>
      <c r="H260" s="22" t="str">
        <f>IF(AND(K260&lt;&gt;"",L260&lt;&gt;""),"x","")</f>
        <v/>
      </c>
      <c r="I260" s="23" t="s">
        <v>8</v>
      </c>
      <c r="J260" s="6"/>
      <c r="K260" s="7"/>
      <c r="L260" s="7"/>
      <c r="M260" s="27"/>
      <c r="O260" t="str">
        <f>I260</f>
        <v>Ertragskonto</v>
      </c>
      <c r="P260" s="17" t="str">
        <f>IF(VLOOKUP(D260,'Ihr Kontenplan'!$A$9:$AA$278,27)&lt;&gt;"",VLOOKUP(D260,'Ihr Kontenplan'!$A$9:$AA$278,27),IF(AND(K261&lt;&gt;"",K260&gt;=K261),IF(OR(K260&lt;1000,K260&gt;9999),"bitte vierstellige Kontonummer eingeben",""),""))</f>
        <v/>
      </c>
      <c r="Q260">
        <f>K260</f>
        <v>0</v>
      </c>
      <c r="R260" t="e">
        <f>IF(OR(AND(J260&lt;&gt;"",I261="",I262=$I$3),AND(J260&lt;&gt;"",I261=$I$3)),#REF!+1,#REF!)</f>
        <v>#REF!</v>
      </c>
      <c r="S260" t="e">
        <f>IF(OR(AND(J260&lt;&gt;"",I261="",I262=$I$4),AND(J260&lt;&gt;"",I261=$I$4)),#REF!+1,#REF!)</f>
        <v>#REF!</v>
      </c>
      <c r="T260" t="e">
        <f>IF(OR(AND(J260&lt;&gt;"",I261="",I262=$I$5),AND(J260&lt;&gt;"",I261=$I$5)),#REF!+1,#REF!)</f>
        <v>#REF!</v>
      </c>
      <c r="U260" t="e">
        <f>IF(OR(AND(J260&lt;&gt;"",I261="",I262=$I$6),AND(J260&lt;&gt;"",I261=$I$6)),#REF!+1,#REF!)</f>
        <v>#REF!</v>
      </c>
      <c r="W260" t="e">
        <f>IF(K260="",#REF!+0.0001,K260)</f>
        <v>#REF!</v>
      </c>
    </row>
    <row r="261" spans="1:23" hidden="1" x14ac:dyDescent="0.2">
      <c r="A261">
        <f t="shared" si="99"/>
        <v>253</v>
      </c>
      <c r="B261">
        <f t="shared" si="100"/>
        <v>505</v>
      </c>
      <c r="D261" s="12">
        <f>IF(OR(E261=1,G261=1),ROUND(D260+1,0),D260+0.00001)</f>
        <v>98.000020000000006</v>
      </c>
      <c r="E261" s="12">
        <f>IF(AND(F261=0,J261&lt;&gt;""),IF(COUNTIF(#REF!,1),1,0),0)</f>
        <v>0</v>
      </c>
      <c r="F261">
        <f>IF(J261&lt;&gt;"",0,1)</f>
        <v>1</v>
      </c>
      <c r="G261">
        <f>IF(AND(H261&lt;&gt;"",OR(K261&lt;&gt;"",L261&lt;&gt;"")),1,0)</f>
        <v>0</v>
      </c>
      <c r="H261" s="22" t="str">
        <f>IF(AND(K261&lt;&gt;"",L261&lt;&gt;""),"x","")</f>
        <v/>
      </c>
      <c r="I261" s="23" t="s">
        <v>8</v>
      </c>
      <c r="J261" s="6"/>
      <c r="K261" s="7"/>
      <c r="L261" s="7"/>
      <c r="M261" s="27"/>
      <c r="O261" t="str">
        <f>I261</f>
        <v>Ertragskonto</v>
      </c>
      <c r="P261" s="17" t="str">
        <f>IF(VLOOKUP(D261,'Ihr Kontenplan'!$A$9:$AA$278,27)&lt;&gt;"",VLOOKUP(D261,'Ihr Kontenplan'!$A$9:$AA$278,27),IF(AND(K262&lt;&gt;"",K261&gt;=K262),IF(OR(K261&lt;1000,K261&gt;9999),"bitte vierstellige Kontonummer eingeben",""),""))</f>
        <v/>
      </c>
      <c r="Q261">
        <f>K261</f>
        <v>0</v>
      </c>
      <c r="R261" t="e">
        <f>IF(OR(AND(J261&lt;&gt;"",I262="",I263=$I$3),AND(J261&lt;&gt;"",I262=$I$3)),R260+1,R260)</f>
        <v>#REF!</v>
      </c>
      <c r="S261" t="e">
        <f>IF(OR(AND(J261&lt;&gt;"",I262="",I263=$I$4),AND(J261&lt;&gt;"",I262=$I$4)),S260+1,S260)</f>
        <v>#REF!</v>
      </c>
      <c r="T261" t="e">
        <f>IF(OR(AND(J261&lt;&gt;"",I262="",I263=$I$5),AND(J261&lt;&gt;"",I262=$I$5)),T260+1,T260)</f>
        <v>#REF!</v>
      </c>
      <c r="U261" t="e">
        <f>IF(OR(AND(J261&lt;&gt;"",I262="",I263=$I$6),AND(J261&lt;&gt;"",I262=$I$6)),U260+1,U260)</f>
        <v>#REF!</v>
      </c>
      <c r="W261" t="e">
        <f>IF(K261="",W260+0.0001,K261)</f>
        <v>#REF!</v>
      </c>
    </row>
    <row r="262" spans="1:23" hidden="1" x14ac:dyDescent="0.2">
      <c r="A262">
        <f t="shared" si="99"/>
        <v>254</v>
      </c>
      <c r="B262">
        <f t="shared" si="100"/>
        <v>507</v>
      </c>
      <c r="D262" s="12">
        <f>IF(OR(E262=1,G262=1),ROUND(D261+1,0),D261+0.00001)</f>
        <v>98.00003000000001</v>
      </c>
      <c r="E262" s="12">
        <f>IF(AND(F262=0,J262&lt;&gt;""),IF(COUNTIF(#REF!,1),1,0),0)</f>
        <v>0</v>
      </c>
      <c r="F262">
        <f>IF(J262&lt;&gt;"",0,1)</f>
        <v>1</v>
      </c>
      <c r="G262">
        <f>IF(AND(H262&lt;&gt;"",OR(K262&lt;&gt;"",L262&lt;&gt;"")),1,0)</f>
        <v>0</v>
      </c>
      <c r="H262" s="22" t="str">
        <f>IF(AND(K262&lt;&gt;"",L262&lt;&gt;""),"x","")</f>
        <v/>
      </c>
      <c r="I262" s="23" t="s">
        <v>8</v>
      </c>
      <c r="J262" s="20"/>
      <c r="K262" s="21"/>
      <c r="L262" s="21"/>
      <c r="M262" s="11"/>
      <c r="O262" t="str">
        <f>I262</f>
        <v>Ertragskonto</v>
      </c>
      <c r="P262" s="17" t="str">
        <f>IF(AND(J262&lt;&gt;"",OR(I262&lt;&gt;"",K262&lt;&gt;"",L262&lt;&gt;"")),"Bitte Zeile nur als Titelzeile (Spalte J) oder als Kontozeile (andere Spalten) verwenden",IF(OR(K262="",P261="Kontonummern bitte aufsteigend eingeben"),"",IF(OR(K262&lt;=K261,K262&lt;=K260,K262&lt;=#REF!,K262&lt;=#REF!,K262&lt;=#REF!,K262&lt;=#REF!,K262&lt;=#REF!),"Kontonummern bitte aufsteigend eingeben",IF(AND(K263&lt;&gt;"",K262&gt;=K263),"Kontonummer ist grösser als folgende",IF(OR(K262&lt;1000,K262&gt;9999),"bitte vierstellige Kontonummer eingeben","")))))</f>
        <v/>
      </c>
      <c r="Q262">
        <f>K262</f>
        <v>0</v>
      </c>
      <c r="R262" t="e">
        <f>IF(OR(AND(J262&lt;&gt;"",I263="",I264=$I$3),AND(J262&lt;&gt;"",I263=$I$3)),R261+1,R261)</f>
        <v>#REF!</v>
      </c>
      <c r="S262" t="e">
        <f>IF(OR(AND(J262&lt;&gt;"",I263="",I264=$I$4),AND(J262&lt;&gt;"",I263=$I$4)),S261+1,S261)</f>
        <v>#REF!</v>
      </c>
      <c r="T262" t="e">
        <f>IF(OR(AND(J262&lt;&gt;"",I263="",I264=$I$5),AND(J262&lt;&gt;"",I263=$I$5)),T261+1,T261)</f>
        <v>#REF!</v>
      </c>
      <c r="U262" t="e">
        <f>IF(OR(AND(J262&lt;&gt;"",I263="",I264=$I$6),AND(J262&lt;&gt;"",I263=$I$6)),U261+1,U261)</f>
        <v>#REF!</v>
      </c>
      <c r="W262" t="e">
        <f>IF(K262="",W261+0.0001,K262)</f>
        <v>#REF!</v>
      </c>
    </row>
    <row r="263" spans="1:23" x14ac:dyDescent="0.2">
      <c r="A263">
        <f>A262+1</f>
        <v>255</v>
      </c>
      <c r="B263">
        <f>B262+2</f>
        <v>509</v>
      </c>
      <c r="I263" s="31" t="s">
        <v>136</v>
      </c>
      <c r="K263" s="11"/>
      <c r="L263" s="11"/>
      <c r="M263" s="11"/>
      <c r="O263" t="str">
        <f>I263</f>
        <v>Sollten Sie noch mehr Konten/ Zeilen benötigen, schreiben Sie eine E-mail an vereinsbuchhaltung@bluemail.ch. Sie werden gegen ein kleines Entgelt eine erweiterte Version erhalten. Allerdings können zu viele Konten die Buchhaltung auch verkomplizieren.</v>
      </c>
      <c r="P263" s="8"/>
      <c r="Q263">
        <f>K263</f>
        <v>0</v>
      </c>
      <c r="R263" t="e">
        <f>IF(OR(AND(#REF!&lt;&gt;"",I264="",I265=$I$3),AND(#REF!&lt;&gt;"",I264=$I$3)),R262+1,R262)</f>
        <v>#REF!</v>
      </c>
      <c r="S263" t="e">
        <f>IF(OR(AND(#REF!&lt;&gt;"",I264="",I265=$I$4),AND(#REF!&lt;&gt;"",I264=$I$4)),S262+1,S262)</f>
        <v>#REF!</v>
      </c>
      <c r="T263" t="e">
        <f>IF(OR(AND(#REF!&lt;&gt;"",I264="",I265=$I$5),AND(#REF!&lt;&gt;"",I264=$I$5)),T262+1,T262)</f>
        <v>#REF!</v>
      </c>
      <c r="U263" t="e">
        <f>IF(OR(AND(#REF!&lt;&gt;"",I264="",I265=$I$6),AND(#REF!&lt;&gt;"",I264=$I$6)),U262+1,U262)</f>
        <v>#REF!</v>
      </c>
      <c r="W263" t="e">
        <f>IF(K263="",W262+0.0001,K263)</f>
        <v>#REF!</v>
      </c>
    </row>
    <row r="264" spans="1:23" x14ac:dyDescent="0.2">
      <c r="I264" s="30">
        <f>COUNTIF(I$9:I$263,I3)</f>
        <v>65</v>
      </c>
      <c r="J264" s="12"/>
      <c r="K264" s="12"/>
      <c r="L264" s="12"/>
    </row>
    <row r="265" spans="1:23" x14ac:dyDescent="0.2">
      <c r="I265" s="30">
        <f>COUNTIF(I$9:I$263,I4)</f>
        <v>41</v>
      </c>
    </row>
    <row r="266" spans="1:23" x14ac:dyDescent="0.2">
      <c r="I266" s="30">
        <f>COUNTIF(I$9:I$263,I5)</f>
        <v>57</v>
      </c>
    </row>
    <row r="267" spans="1:23" x14ac:dyDescent="0.2">
      <c r="I267" s="30">
        <f>COUNTIF(I$9:I$263,I6)</f>
        <v>73</v>
      </c>
    </row>
    <row r="268" spans="1:23" x14ac:dyDescent="0.2">
      <c r="I268" s="30">
        <v>0</v>
      </c>
    </row>
  </sheetData>
  <sheetProtection sheet="1" formatCells="0" insertHyperlinks="0"/>
  <mergeCells count="13">
    <mergeCell ref="N91:N92"/>
    <mergeCell ref="N104:N105"/>
    <mergeCell ref="I1:P1"/>
    <mergeCell ref="J2:L2"/>
    <mergeCell ref="N102:N103"/>
    <mergeCell ref="R1:U1"/>
    <mergeCell ref="N11:N13"/>
    <mergeCell ref="N42:N43"/>
    <mergeCell ref="N45:N46"/>
    <mergeCell ref="N83:N85"/>
    <mergeCell ref="N57:N61"/>
    <mergeCell ref="N22:N23"/>
    <mergeCell ref="N29:N32"/>
  </mergeCells>
  <phoneticPr fontId="13" type="noConversion"/>
  <conditionalFormatting sqref="P263">
    <cfRule type="cellIs" dxfId="4" priority="5" stopIfTrue="1" operator="notEqual">
      <formula>""</formula>
    </cfRule>
  </conditionalFormatting>
  <conditionalFormatting sqref="P9:P262">
    <cfRule type="cellIs" dxfId="3" priority="6"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3"/>
  <sheetViews>
    <sheetView workbookViewId="0">
      <pane ySplit="8" topLeftCell="A9" activePane="bottomLeft" state="frozen"/>
      <selection activeCell="C1" sqref="C1"/>
      <selection pane="bottomLeft" activeCell="B9" sqref="B9"/>
    </sheetView>
  </sheetViews>
  <sheetFormatPr baseColWidth="10" defaultRowHeight="12.75" x14ac:dyDescent="0.2"/>
  <cols>
    <col min="1" max="1" width="4.85546875" hidden="1" customWidth="1"/>
    <col min="2" max="2" width="4.42578125" customWidth="1"/>
    <col min="3" max="3" width="15.28515625" customWidth="1"/>
    <col min="4" max="4" width="26.42578125" customWidth="1"/>
    <col min="5" max="5" width="11.7109375" customWidth="1"/>
    <col min="6" max="6" width="27.28515625" customWidth="1"/>
    <col min="7" max="7" width="11.42578125" hidden="1" customWidth="1"/>
    <col min="8" max="8" width="4.140625" hidden="1" customWidth="1"/>
    <col min="9" max="9" width="4.85546875" customWidth="1"/>
    <col min="10" max="26" width="11.42578125" hidden="1" customWidth="1"/>
    <col min="27" max="27" width="25" customWidth="1"/>
    <col min="28" max="28" width="0" hidden="1" customWidth="1"/>
  </cols>
  <sheetData>
    <row r="1" spans="1:28" ht="51.75" customHeight="1" x14ac:dyDescent="0.2">
      <c r="A1">
        <f>'Konten zum Auswählen'!D1</f>
        <v>98</v>
      </c>
      <c r="B1" s="65" t="s">
        <v>114</v>
      </c>
      <c r="C1" s="66"/>
      <c r="D1" s="66"/>
      <c r="E1" s="66"/>
      <c r="F1" s="66"/>
      <c r="G1" s="66"/>
      <c r="H1" s="66"/>
      <c r="I1" s="66"/>
    </row>
    <row r="2" spans="1:28" ht="21.75" customHeight="1" x14ac:dyDescent="0.2">
      <c r="C2" s="63" t="s">
        <v>30</v>
      </c>
      <c r="D2" s="64"/>
      <c r="E2" s="64"/>
      <c r="F2" s="64"/>
      <c r="G2" s="13"/>
      <c r="R2" t="s">
        <v>0</v>
      </c>
      <c r="S2" t="s">
        <v>1</v>
      </c>
      <c r="T2" t="s">
        <v>2</v>
      </c>
      <c r="U2" t="s">
        <v>3</v>
      </c>
      <c r="W2" t="s">
        <v>4</v>
      </c>
    </row>
    <row r="3" spans="1:28" ht="102" hidden="1" x14ac:dyDescent="0.2">
      <c r="C3" t="s">
        <v>5</v>
      </c>
      <c r="D3" s="3"/>
      <c r="E3" s="3"/>
      <c r="F3" s="4" t="str">
        <f>CONCATENATE("ist keine zulässige Bezeichnung für eine Kontenkategorie. Bitte ändern Sie diese in ",F4,", sonst entstehen Fehler in Berechnungen.")</f>
        <v>ist keine zulässige Bezeichnung für eine Kontenkategorie. Bitte ändern Sie diese in Aktivkonto, Passivkonto, Aufwandskonto oder Ertragskonto, sonst entstehen Fehler in Berechnungen.</v>
      </c>
      <c r="G3" s="2"/>
    </row>
    <row r="4" spans="1:28" ht="38.25" hidden="1" x14ac:dyDescent="0.2">
      <c r="C4" t="s">
        <v>6</v>
      </c>
      <c r="D4" s="3"/>
      <c r="E4" s="3"/>
      <c r="F4" s="4" t="str">
        <f>CONCATENATE(C3,", ",C4,", ",C5," oder ",C6)</f>
        <v>Aktivkonto, Passivkonto, Aufwandskonto oder Ertragskonto</v>
      </c>
      <c r="G4" s="2"/>
    </row>
    <row r="5" spans="1:28" hidden="1" x14ac:dyDescent="0.2">
      <c r="C5" t="s">
        <v>7</v>
      </c>
      <c r="D5" s="3"/>
      <c r="E5" s="3"/>
      <c r="F5" s="3"/>
      <c r="G5" s="2"/>
    </row>
    <row r="6" spans="1:28" hidden="1" x14ac:dyDescent="0.2">
      <c r="C6" t="s">
        <v>8</v>
      </c>
      <c r="D6" s="3"/>
      <c r="E6" s="3"/>
      <c r="F6" s="3"/>
      <c r="G6" s="2"/>
    </row>
    <row r="7" spans="1:28" hidden="1" x14ac:dyDescent="0.2">
      <c r="C7" t="s">
        <v>9</v>
      </c>
      <c r="D7" s="3"/>
      <c r="E7" s="3"/>
      <c r="F7" s="3"/>
      <c r="G7" s="2"/>
    </row>
    <row r="8" spans="1:28" ht="31.5" customHeight="1" x14ac:dyDescent="0.2">
      <c r="A8" s="5" t="s">
        <v>10</v>
      </c>
      <c r="B8" s="5"/>
      <c r="C8" s="5" t="s">
        <v>12</v>
      </c>
      <c r="D8" s="5" t="s">
        <v>13</v>
      </c>
      <c r="E8" s="14" t="s">
        <v>16</v>
      </c>
      <c r="F8" s="5" t="s">
        <v>14</v>
      </c>
      <c r="G8" s="16"/>
      <c r="H8" s="15"/>
      <c r="I8" s="5"/>
      <c r="R8">
        <v>0</v>
      </c>
      <c r="S8">
        <v>0</v>
      </c>
      <c r="T8">
        <v>0</v>
      </c>
      <c r="U8">
        <v>0</v>
      </c>
    </row>
    <row r="9" spans="1:28" x14ac:dyDescent="0.2">
      <c r="A9">
        <v>1</v>
      </c>
      <c r="B9" s="29" t="str">
        <f>IF(OR(C9&lt;&gt;"",D9&lt;&gt;"",E9&lt;&gt;"",F9&lt;&gt;""),"c","")</f>
        <v>c</v>
      </c>
      <c r="C9" s="21" t="str">
        <f>IF(A9&gt;$A$1,"",IF(VLOOKUP($A9,'Konten zum Auswählen'!$D$9:$L$261,6)="","",VLOOKUP($A9,'Konten zum Auswählen'!$D$9:$L$261,6)))</f>
        <v/>
      </c>
      <c r="D9" s="20" t="str">
        <f>IF(VLOOKUP($A9,'Konten zum Auswählen'!$D$9:$L$261,7)="","",VLOOKUP($A9,'Konten zum Auswählen'!$D$9:$L$261,7))</f>
        <v>Umlaufvermögen</v>
      </c>
      <c r="E9" s="21" t="str">
        <f>IF(A9&gt;$A$1,"",IF(VLOOKUP($A9,'Konten zum Auswählen'!$D$9:$L$261,8)="","",VLOOKUP($A9,'Konten zum Auswählen'!$D$9:$L$261,8)))</f>
        <v/>
      </c>
      <c r="F9" s="21" t="str">
        <f>IF(A9&gt;$A$1,"",IF(VLOOKUP($A9,'Konten zum Auswählen'!$D$9:$L$261,9)="","",VLOOKUP($A9,'Konten zum Auswählen'!$D$9:$L$261,9)))</f>
        <v/>
      </c>
      <c r="H9" t="str">
        <f>C9</f>
        <v/>
      </c>
      <c r="I9" s="29" t="str">
        <f>IF(OR(C9&lt;&gt;"",D9&lt;&gt;"",E9&lt;&gt;"",F9&lt;&gt;""),"c","")</f>
        <v>c</v>
      </c>
      <c r="M9" s="9"/>
      <c r="Q9" t="str">
        <f t="shared" ref="Q9:Q67" si="0">E9</f>
        <v/>
      </c>
      <c r="R9">
        <f>IF(OR(AND(D9&lt;&gt;"",C10="",C11=$C$3),AND(D9&lt;&gt;"",C10=$C$3)),R8+1,R8)</f>
        <v>1</v>
      </c>
      <c r="S9">
        <f>IF(OR(AND(D9&lt;&gt;"",C10="",C11=$C$4),AND(D9&lt;&gt;"",C10=$C$4)),S8+1,S8)</f>
        <v>0</v>
      </c>
      <c r="T9">
        <f>IF(OR(AND(D9&lt;&gt;"",C10="",C11=$C$5),AND(D9&lt;&gt;"",C10=$C$5)),T8+1,T8)</f>
        <v>0</v>
      </c>
      <c r="U9">
        <f t="shared" ref="U9:U67" si="1">IF(OR(AND(D9&lt;&gt;"",C10="",C11=$C$6),AND(D9&lt;&gt;"",C10=$C$6)),U8+1,U8)</f>
        <v>0</v>
      </c>
      <c r="W9">
        <f>IF(E9="",W8+0.0001,E9)</f>
        <v>1E-4</v>
      </c>
      <c r="AA9" t="str">
        <f t="shared" ref="AA9:AA14" si="2">IF(OR(AA8="Kontonummern bitte aufsteigend eingeben (evtl. vorhergehende Nr. falsch)",E9=""),"",IF(OR(AB9&lt;=AB8,AB9&lt;=AB7,AB9&lt;=AB6),"Kontonummern bitte aufsteigend eingeben (evtl. vorhergehende Nr. falsch)",""))</f>
        <v/>
      </c>
      <c r="AB9">
        <f>IF(E9="",0,E9)</f>
        <v>0</v>
      </c>
    </row>
    <row r="10" spans="1:28" x14ac:dyDescent="0.2">
      <c r="A10">
        <f>A9+1</f>
        <v>2</v>
      </c>
      <c r="B10" s="29" t="str">
        <f>IF(OR(C10&lt;&gt;"",D10&lt;&gt;"",E10&lt;&gt;"",F10&lt;&gt;""),"c","")</f>
        <v>c</v>
      </c>
      <c r="C10" s="21" t="str">
        <f>IF(A10&gt;$A$1,"",IF(VLOOKUP($A10,'Konten zum Auswählen'!$D$9:$L$261,6)="","",VLOOKUP($A10,'Konten zum Auswählen'!$D$9:$L$261,6)))</f>
        <v/>
      </c>
      <c r="D10" s="20" t="str">
        <f>IF(VLOOKUP($A10,'Konten zum Auswählen'!$D$9:$L$261,7)="","",VLOOKUP($A10,'Konten zum Auswählen'!$D$9:$L$261,7))</f>
        <v xml:space="preserve">  Kasse, Post, Bank</v>
      </c>
      <c r="E10" s="21" t="str">
        <f>IF(A10&gt;$A$1,"",IF(VLOOKUP($A10,'Konten zum Auswählen'!$D$9:$L$261,8)="","",VLOOKUP($A10,'Konten zum Auswählen'!$D$9:$L$261,8)))</f>
        <v/>
      </c>
      <c r="F10" s="21" t="str">
        <f>IF(A10&gt;$A$1,"",IF(VLOOKUP($A10,'Konten zum Auswählen'!$D$9:$L$261,9)="","",VLOOKUP($A10,'Konten zum Auswählen'!$D$9:$L$261,9)))</f>
        <v/>
      </c>
      <c r="H10" t="str">
        <f>C10</f>
        <v/>
      </c>
      <c r="I10" s="29" t="str">
        <f>IF(OR(C10&lt;&gt;"",D10&lt;&gt;"",E10&lt;&gt;"",F10&lt;&gt;""),"c","")</f>
        <v>c</v>
      </c>
      <c r="Q10" t="str">
        <f t="shared" si="0"/>
        <v/>
      </c>
      <c r="R10">
        <f t="shared" ref="R10:R67" si="3">IF(OR(AND(D10&lt;&gt;"",C11="",C12=$C$3),AND(D10&lt;&gt;"",C11=$C$3)),R9+1,R9)</f>
        <v>2</v>
      </c>
      <c r="S10">
        <f t="shared" ref="S10:S67" si="4">IF(OR(AND(D10&lt;&gt;"",C11="",C12=$C$4),AND(D10&lt;&gt;"",C11=$C$4)),S9+1,S9)</f>
        <v>0</v>
      </c>
      <c r="T10">
        <f t="shared" ref="T10:T67" si="5">IF(OR(AND(D10&lt;&gt;"",C11="",C12=$C$5),AND(D10&lt;&gt;"",C11=$C$5)),T9+1,T9)</f>
        <v>0</v>
      </c>
      <c r="U10">
        <f t="shared" si="1"/>
        <v>0</v>
      </c>
      <c r="W10">
        <f>IF(E10="",W9+0.0001,E10)</f>
        <v>2.0000000000000001E-4</v>
      </c>
      <c r="AA10" t="str">
        <f t="shared" si="2"/>
        <v/>
      </c>
      <c r="AB10">
        <f t="shared" ref="AB10:AB73" si="6">IF(E10="",0,E10)</f>
        <v>0</v>
      </c>
    </row>
    <row r="11" spans="1:28" ht="12.75" customHeight="1" x14ac:dyDescent="0.2">
      <c r="A11">
        <f t="shared" ref="A11:A74" si="7">A10+1</f>
        <v>3</v>
      </c>
      <c r="B11" s="29" t="str">
        <f>IF(OR(C11&lt;&gt;"",D11&lt;&gt;"",E11&lt;&gt;"",F11&lt;&gt;""),"c","")</f>
        <v>c</v>
      </c>
      <c r="C11" s="21" t="str">
        <f>IF(A11&gt;$A$1,"",IF(VLOOKUP($A11,'Konten zum Auswählen'!$D$9:$L$261,6)="","",VLOOKUP($A11,'Konten zum Auswählen'!$D$9:$L$261,6)))</f>
        <v>Aktivkonto</v>
      </c>
      <c r="D11" s="20" t="str">
        <f>IF(VLOOKUP($A11,'Konten zum Auswählen'!$D$9:$L$261,7)="","",VLOOKUP($A11,'Konten zum Auswählen'!$D$9:$L$261,7))</f>
        <v/>
      </c>
      <c r="E11" s="21">
        <f>IF(A11&gt;$A$1,"",IF(VLOOKUP($A11,'Konten zum Auswählen'!$D$9:$L$261,8)="","",VLOOKUP($A11,'Konten zum Auswählen'!$D$9:$L$261,8)))</f>
        <v>1000</v>
      </c>
      <c r="F11" s="21" t="str">
        <f>IF(A11&gt;$A$1,"",IF(VLOOKUP($A11,'Konten zum Auswählen'!$D$9:$L$261,9)="","",VLOOKUP($A11,'Konten zum Auswählen'!$D$9:$L$261,9)))</f>
        <v>Kasse</v>
      </c>
      <c r="H11" t="str">
        <f>C11</f>
        <v>Aktivkonto</v>
      </c>
      <c r="I11" s="29" t="str">
        <f>IF(OR(C11&lt;&gt;"",D11&lt;&gt;"",E11&lt;&gt;"",F11&lt;&gt;""),"c","")</f>
        <v>c</v>
      </c>
      <c r="Q11">
        <f t="shared" si="0"/>
        <v>1000</v>
      </c>
      <c r="R11">
        <f t="shared" si="3"/>
        <v>2</v>
      </c>
      <c r="S11">
        <f t="shared" si="4"/>
        <v>0</v>
      </c>
      <c r="T11">
        <f t="shared" si="5"/>
        <v>0</v>
      </c>
      <c r="U11">
        <f t="shared" si="1"/>
        <v>0</v>
      </c>
      <c r="W11">
        <f t="shared" ref="W11:W67" si="8">IF(E11="",W10+0.0001,E11)</f>
        <v>1000</v>
      </c>
      <c r="AA11" t="str">
        <f t="shared" si="2"/>
        <v/>
      </c>
      <c r="AB11">
        <f t="shared" si="6"/>
        <v>1000</v>
      </c>
    </row>
    <row r="12" spans="1:28" x14ac:dyDescent="0.2">
      <c r="A12">
        <f t="shared" si="7"/>
        <v>4</v>
      </c>
      <c r="B12" s="29" t="str">
        <f>IF(OR(C12&lt;&gt;"",D12&lt;&gt;"",E12&lt;&gt;"",F12&lt;&gt;""),"c","")</f>
        <v>c</v>
      </c>
      <c r="C12" s="21" t="str">
        <f>IF(A12&gt;$A$1,"",IF(VLOOKUP($A12,'Konten zum Auswählen'!$D$9:$L$261,6)="","",VLOOKUP($A12,'Konten zum Auswählen'!$D$9:$L$261,6)))</f>
        <v>Aktivkonto</v>
      </c>
      <c r="D12" s="20" t="str">
        <f>IF(VLOOKUP($A12,'Konten zum Auswählen'!$D$9:$L$261,7)="","",VLOOKUP($A12,'Konten zum Auswählen'!$D$9:$L$261,7))</f>
        <v/>
      </c>
      <c r="E12" s="21">
        <f>IF(A12&gt;$A$1,"",IF(VLOOKUP($A12,'Konten zum Auswählen'!$D$9:$L$261,8)="","",VLOOKUP($A12,'Konten zum Auswählen'!$D$9:$L$261,8)))</f>
        <v>1001</v>
      </c>
      <c r="F12" s="21" t="str">
        <f>IF(A12&gt;$A$1,"",IF(VLOOKUP($A12,'Konten zum Auswählen'!$D$9:$L$261,9)="","",VLOOKUP($A12,'Konten zum Auswählen'!$D$9:$L$261,9)))</f>
        <v>Kasse II</v>
      </c>
      <c r="H12" t="str">
        <f>C12</f>
        <v>Aktivkonto</v>
      </c>
      <c r="I12" s="29" t="str">
        <f>IF(OR(C12&lt;&gt;"",D12&lt;&gt;"",E12&lt;&gt;"",F12&lt;&gt;""),"c","")</f>
        <v>c</v>
      </c>
      <c r="Q12">
        <f t="shared" si="0"/>
        <v>1001</v>
      </c>
      <c r="R12">
        <f t="shared" si="3"/>
        <v>2</v>
      </c>
      <c r="S12">
        <f t="shared" si="4"/>
        <v>0</v>
      </c>
      <c r="T12">
        <f t="shared" si="5"/>
        <v>0</v>
      </c>
      <c r="U12">
        <f t="shared" si="1"/>
        <v>0</v>
      </c>
      <c r="W12">
        <f t="shared" si="8"/>
        <v>1001</v>
      </c>
      <c r="AA12" t="str">
        <f t="shared" si="2"/>
        <v/>
      </c>
      <c r="AB12">
        <f t="shared" si="6"/>
        <v>1001</v>
      </c>
    </row>
    <row r="13" spans="1:28" ht="15" customHeight="1" x14ac:dyDescent="0.2">
      <c r="A13">
        <f t="shared" si="7"/>
        <v>5</v>
      </c>
      <c r="B13" s="29" t="str">
        <f t="shared" ref="B13:B76" si="9">IF(OR(C13&lt;&gt;"",D13&lt;&gt;"",E13&lt;&gt;"",F13&lt;&gt;""),"c","")</f>
        <v>c</v>
      </c>
      <c r="C13" s="21" t="str">
        <f>IF(A13&gt;$A$1,"",IF(VLOOKUP($A13,'Konten zum Auswählen'!$D$9:$L$261,6)="","",VLOOKUP($A13,'Konten zum Auswählen'!$D$9:$L$261,6)))</f>
        <v>Aktivkonto</v>
      </c>
      <c r="D13" s="20" t="str">
        <f>IF(VLOOKUP($A13,'Konten zum Auswählen'!$D$9:$L$261,7)="","",VLOOKUP($A13,'Konten zum Auswählen'!$D$9:$L$261,7))</f>
        <v/>
      </c>
      <c r="E13" s="21">
        <f>IF(A13&gt;$A$1,"",IF(VLOOKUP($A13,'Konten zum Auswählen'!$D$9:$L$261,8)="","",VLOOKUP($A13,'Konten zum Auswählen'!$D$9:$L$261,8)))</f>
        <v>1010</v>
      </c>
      <c r="F13" s="21" t="str">
        <f>IF(A13&gt;$A$1,"",IF(VLOOKUP($A13,'Konten zum Auswählen'!$D$9:$L$261,9)="","",VLOOKUP($A13,'Konten zum Auswählen'!$D$9:$L$261,9)))</f>
        <v>Postkonto</v>
      </c>
      <c r="H13" t="str">
        <f t="shared" ref="H13:H76" si="10">C13</f>
        <v>Aktivkonto</v>
      </c>
      <c r="I13" s="29" t="str">
        <f t="shared" ref="I13:I76" si="11">IF(OR(C13&lt;&gt;"",D13&lt;&gt;"",E13&lt;&gt;"",F13&lt;&gt;""),"c","")</f>
        <v>c</v>
      </c>
      <c r="Q13">
        <f t="shared" si="0"/>
        <v>1010</v>
      </c>
      <c r="R13">
        <f t="shared" si="3"/>
        <v>2</v>
      </c>
      <c r="S13">
        <f t="shared" si="4"/>
        <v>0</v>
      </c>
      <c r="T13">
        <f t="shared" si="5"/>
        <v>0</v>
      </c>
      <c r="U13">
        <f t="shared" si="1"/>
        <v>0</v>
      </c>
      <c r="W13">
        <f t="shared" si="8"/>
        <v>1010</v>
      </c>
      <c r="AA13" t="str">
        <f t="shared" si="2"/>
        <v/>
      </c>
      <c r="AB13">
        <f t="shared" si="6"/>
        <v>1010</v>
      </c>
    </row>
    <row r="14" spans="1:28" x14ac:dyDescent="0.2">
      <c r="A14">
        <f t="shared" si="7"/>
        <v>6</v>
      </c>
      <c r="B14" s="29" t="str">
        <f t="shared" si="9"/>
        <v>c</v>
      </c>
      <c r="C14" s="21" t="str">
        <f>IF(A14&gt;$A$1,"",IF(VLOOKUP($A14,'Konten zum Auswählen'!$D$9:$L$261,6)="","",VLOOKUP($A14,'Konten zum Auswählen'!$D$9:$L$261,6)))</f>
        <v>Aktivkonto</v>
      </c>
      <c r="D14" s="20" t="str">
        <f>IF(VLOOKUP($A14,'Konten zum Auswählen'!$D$9:$L$261,7)="","",VLOOKUP($A14,'Konten zum Auswählen'!$D$9:$L$261,7))</f>
        <v/>
      </c>
      <c r="E14" s="21">
        <f>IF(A14&gt;$A$1,"",IF(VLOOKUP($A14,'Konten zum Auswählen'!$D$9:$L$261,8)="","",VLOOKUP($A14,'Konten zum Auswählen'!$D$9:$L$261,8)))</f>
        <v>1011</v>
      </c>
      <c r="F14" s="21" t="str">
        <f>IF(A14&gt;$A$1,"",IF(VLOOKUP($A14,'Konten zum Auswählen'!$D$9:$L$261,9)="","",VLOOKUP($A14,'Konten zum Auswählen'!$D$9:$L$261,9)))</f>
        <v>Postkonto 2</v>
      </c>
      <c r="H14" t="str">
        <f t="shared" si="10"/>
        <v>Aktivkonto</v>
      </c>
      <c r="I14" s="29" t="str">
        <f t="shared" si="11"/>
        <v>c</v>
      </c>
      <c r="Q14">
        <f t="shared" si="0"/>
        <v>1011</v>
      </c>
      <c r="R14">
        <f t="shared" si="3"/>
        <v>2</v>
      </c>
      <c r="S14">
        <f t="shared" si="4"/>
        <v>0</v>
      </c>
      <c r="T14">
        <f t="shared" si="5"/>
        <v>0</v>
      </c>
      <c r="U14">
        <f t="shared" si="1"/>
        <v>0</v>
      </c>
      <c r="W14">
        <f t="shared" si="8"/>
        <v>1011</v>
      </c>
      <c r="AA14" t="str">
        <f t="shared" si="2"/>
        <v/>
      </c>
      <c r="AB14">
        <f t="shared" si="6"/>
        <v>1011</v>
      </c>
    </row>
    <row r="15" spans="1:28" x14ac:dyDescent="0.2">
      <c r="A15">
        <f t="shared" si="7"/>
        <v>7</v>
      </c>
      <c r="B15" s="29" t="str">
        <f t="shared" si="9"/>
        <v>c</v>
      </c>
      <c r="C15" s="21" t="str">
        <f>IF(A15&gt;$A$1,"",IF(VLOOKUP($A15,'Konten zum Auswählen'!$D$9:$L$261,6)="","",VLOOKUP($A15,'Konten zum Auswählen'!$D$9:$L$261,6)))</f>
        <v>Aktivkonto</v>
      </c>
      <c r="D15" s="20" t="str">
        <f>IF(VLOOKUP($A15,'Konten zum Auswählen'!$D$9:$L$261,7)="","",VLOOKUP($A15,'Konten zum Auswählen'!$D$9:$L$261,7))</f>
        <v/>
      </c>
      <c r="E15" s="21">
        <f>IF(A15&gt;$A$1,"",IF(VLOOKUP($A15,'Konten zum Auswählen'!$D$9:$L$261,8)="","",VLOOKUP($A15,'Konten zum Auswählen'!$D$9:$L$261,8)))</f>
        <v>1020</v>
      </c>
      <c r="F15" s="21" t="str">
        <f>IF(A15&gt;$A$1,"",IF(VLOOKUP($A15,'Konten zum Auswählen'!$D$9:$L$261,9)="","",VLOOKUP($A15,'Konten zum Auswählen'!$D$9:$L$261,9)))</f>
        <v>Bankkonto</v>
      </c>
      <c r="H15" t="str">
        <f t="shared" si="10"/>
        <v>Aktivkonto</v>
      </c>
      <c r="I15" s="29" t="str">
        <f t="shared" si="11"/>
        <v>c</v>
      </c>
      <c r="Q15">
        <f t="shared" si="0"/>
        <v>1020</v>
      </c>
      <c r="R15">
        <f t="shared" si="3"/>
        <v>2</v>
      </c>
      <c r="S15">
        <f t="shared" si="4"/>
        <v>0</v>
      </c>
      <c r="T15">
        <f t="shared" si="5"/>
        <v>0</v>
      </c>
      <c r="U15">
        <f t="shared" si="1"/>
        <v>0</v>
      </c>
      <c r="W15">
        <f t="shared" si="8"/>
        <v>1020</v>
      </c>
      <c r="AA15" t="str">
        <f>IF(OR(AA14="Kontonummern bitte aufsteigend eingeben (evtl. vorhergehende Nr. falsch)",E15=""),"",IF(OR(AB15&lt;=AB14,AB15&lt;=AB13,AB15&lt;=AB12),"Kontonummern bitte aufsteigend eingeben (evtl. vorhergehende Nr. falsch)",""))</f>
        <v/>
      </c>
      <c r="AB15">
        <f t="shared" si="6"/>
        <v>1020</v>
      </c>
    </row>
    <row r="16" spans="1:28" x14ac:dyDescent="0.2">
      <c r="A16">
        <f t="shared" si="7"/>
        <v>8</v>
      </c>
      <c r="B16" s="29" t="str">
        <f t="shared" si="9"/>
        <v>c</v>
      </c>
      <c r="C16" s="21" t="str">
        <f>IF(A16&gt;$A$1,"",IF(VLOOKUP($A16,'Konten zum Auswählen'!$D$9:$L$261,6)="","",VLOOKUP($A16,'Konten zum Auswählen'!$D$9:$L$261,6)))</f>
        <v>Aktivkonto</v>
      </c>
      <c r="D16" s="20" t="str">
        <f>IF(VLOOKUP($A16,'Konten zum Auswählen'!$D$9:$L$261,7)="","",VLOOKUP($A16,'Konten zum Auswählen'!$D$9:$L$261,7))</f>
        <v/>
      </c>
      <c r="E16" s="21">
        <f>IF(A16&gt;$A$1,"",IF(VLOOKUP($A16,'Konten zum Auswählen'!$D$9:$L$261,8)="","",VLOOKUP($A16,'Konten zum Auswählen'!$D$9:$L$261,8)))</f>
        <v>1031</v>
      </c>
      <c r="F16" s="21" t="str">
        <f>IF(A16&gt;$A$1,"",IF(VLOOKUP($A16,'Konten zum Auswählen'!$D$9:$L$261,9)="","",VLOOKUP($A16,'Konten zum Auswählen'!$D$9:$L$261,9)))</f>
        <v>Bankkonto 2</v>
      </c>
      <c r="H16" t="str">
        <f t="shared" si="10"/>
        <v>Aktivkonto</v>
      </c>
      <c r="I16" s="29" t="str">
        <f t="shared" si="11"/>
        <v>c</v>
      </c>
      <c r="Q16">
        <f t="shared" si="0"/>
        <v>1031</v>
      </c>
      <c r="R16">
        <f t="shared" si="3"/>
        <v>2</v>
      </c>
      <c r="S16">
        <f t="shared" si="4"/>
        <v>0</v>
      </c>
      <c r="T16">
        <f t="shared" si="5"/>
        <v>0</v>
      </c>
      <c r="U16">
        <f t="shared" si="1"/>
        <v>0</v>
      </c>
      <c r="W16">
        <f t="shared" si="8"/>
        <v>1031</v>
      </c>
      <c r="AA16" t="str">
        <f t="shared" ref="AA16:AA79" si="12">IF(OR(AA15="Kontonummern bitte aufsteigend eingeben (evtl. vorhergehende Nr. falsch)",E16=""),"",IF(OR(AB16&lt;=AB15,AB16&lt;=AB14,AB16&lt;=AB13),"Kontonummern bitte aufsteigend eingeben (evtl. vorhergehende Nr. falsch)",""))</f>
        <v/>
      </c>
      <c r="AB16">
        <f t="shared" si="6"/>
        <v>1031</v>
      </c>
    </row>
    <row r="17" spans="1:31" x14ac:dyDescent="0.2">
      <c r="A17">
        <f t="shared" si="7"/>
        <v>9</v>
      </c>
      <c r="B17" s="29" t="str">
        <f t="shared" si="9"/>
        <v>c</v>
      </c>
      <c r="C17" s="21" t="str">
        <f>IF(A17&gt;$A$1,"",IF(VLOOKUP($A17,'Konten zum Auswählen'!$D$9:$L$261,6)="","",VLOOKUP($A17,'Konten zum Auswählen'!$D$9:$L$261,6)))</f>
        <v>Aktivkonto</v>
      </c>
      <c r="D17" s="20" t="str">
        <f>IF(VLOOKUP($A17,'Konten zum Auswählen'!$D$9:$L$261,7)="","",VLOOKUP($A17,'Konten zum Auswählen'!$D$9:$L$261,7))</f>
        <v/>
      </c>
      <c r="E17" s="21">
        <f>IF(A17&gt;$A$1,"",IF(VLOOKUP($A17,'Konten zum Auswählen'!$D$9:$L$261,8)="","",VLOOKUP($A17,'Konten zum Auswählen'!$D$9:$L$261,8)))</f>
        <v>1040</v>
      </c>
      <c r="F17" s="21" t="str">
        <f>IF(A17&gt;$A$1,"",IF(VLOOKUP($A17,'Konten zum Auswählen'!$D$9:$L$261,9)="","",VLOOKUP($A17,'Konten zum Auswählen'!$D$9:$L$261,9)))</f>
        <v>Kontokorrent mit Verband I</v>
      </c>
      <c r="H17" t="str">
        <f t="shared" si="10"/>
        <v>Aktivkonto</v>
      </c>
      <c r="I17" s="29" t="str">
        <f t="shared" si="11"/>
        <v>c</v>
      </c>
      <c r="Q17">
        <f t="shared" si="0"/>
        <v>1040</v>
      </c>
      <c r="R17">
        <f t="shared" si="3"/>
        <v>2</v>
      </c>
      <c r="S17">
        <f t="shared" si="4"/>
        <v>0</v>
      </c>
      <c r="T17">
        <f t="shared" si="5"/>
        <v>0</v>
      </c>
      <c r="U17">
        <f t="shared" si="1"/>
        <v>0</v>
      </c>
      <c r="W17">
        <f t="shared" si="8"/>
        <v>1040</v>
      </c>
      <c r="AA17" t="str">
        <f t="shared" si="12"/>
        <v/>
      </c>
      <c r="AB17">
        <f t="shared" si="6"/>
        <v>1040</v>
      </c>
    </row>
    <row r="18" spans="1:31" x14ac:dyDescent="0.2">
      <c r="A18">
        <f t="shared" si="7"/>
        <v>10</v>
      </c>
      <c r="B18" s="29" t="str">
        <f t="shared" si="9"/>
        <v>c</v>
      </c>
      <c r="C18" s="21" t="str">
        <f>IF(A18&gt;$A$1,"",IF(VLOOKUP($A18,'Konten zum Auswählen'!$D$9:$L$261,6)="","",VLOOKUP($A18,'Konten zum Auswählen'!$D$9:$L$261,6)))</f>
        <v>Aktivkonto</v>
      </c>
      <c r="D18" s="20" t="str">
        <f>IF(VLOOKUP($A18,'Konten zum Auswählen'!$D$9:$L$261,7)="","",VLOOKUP($A18,'Konten zum Auswählen'!$D$9:$L$261,7))</f>
        <v/>
      </c>
      <c r="E18" s="21">
        <f>IF(A18&gt;$A$1,"",IF(VLOOKUP($A18,'Konten zum Auswählen'!$D$9:$L$261,8)="","",VLOOKUP($A18,'Konten zum Auswählen'!$D$9:$L$261,8)))</f>
        <v>1041</v>
      </c>
      <c r="F18" s="21" t="str">
        <f>IF(A18&gt;$A$1,"",IF(VLOOKUP($A18,'Konten zum Auswählen'!$D$9:$L$261,9)="","",VLOOKUP($A18,'Konten zum Auswählen'!$D$9:$L$261,9)))</f>
        <v>Kontokorrent mit Verband II</v>
      </c>
      <c r="H18" t="str">
        <f t="shared" si="10"/>
        <v>Aktivkonto</v>
      </c>
      <c r="I18" s="29" t="str">
        <f t="shared" si="11"/>
        <v>c</v>
      </c>
      <c r="Q18">
        <f t="shared" si="0"/>
        <v>1041</v>
      </c>
      <c r="R18">
        <f t="shared" si="3"/>
        <v>2</v>
      </c>
      <c r="S18">
        <f t="shared" si="4"/>
        <v>0</v>
      </c>
      <c r="T18">
        <f t="shared" si="5"/>
        <v>0</v>
      </c>
      <c r="U18">
        <f t="shared" si="1"/>
        <v>0</v>
      </c>
      <c r="W18">
        <f t="shared" si="8"/>
        <v>1041</v>
      </c>
      <c r="AA18" t="str">
        <f t="shared" si="12"/>
        <v/>
      </c>
      <c r="AB18">
        <f t="shared" si="6"/>
        <v>1041</v>
      </c>
    </row>
    <row r="19" spans="1:31" x14ac:dyDescent="0.2">
      <c r="A19">
        <f t="shared" si="7"/>
        <v>11</v>
      </c>
      <c r="B19" s="29" t="str">
        <f t="shared" si="9"/>
        <v>c</v>
      </c>
      <c r="C19" s="21" t="str">
        <f>IF(A19&gt;$A$1,"",IF(VLOOKUP($A19,'Konten zum Auswählen'!$D$9:$L$261,6)="","",VLOOKUP($A19,'Konten zum Auswählen'!$D$9:$L$261,6)))</f>
        <v>Aktivkonto</v>
      </c>
      <c r="D19" s="20" t="str">
        <f>IF(VLOOKUP($A19,'Konten zum Auswählen'!$D$9:$L$261,7)="","",VLOOKUP($A19,'Konten zum Auswählen'!$D$9:$L$261,7))</f>
        <v/>
      </c>
      <c r="E19" s="21">
        <f>IF(A19&gt;$A$1,"",IF(VLOOKUP($A19,'Konten zum Auswählen'!$D$9:$L$261,8)="","",VLOOKUP($A19,'Konten zum Auswählen'!$D$9:$L$261,8)))</f>
        <v>1042</v>
      </c>
      <c r="F19" s="21" t="str">
        <f>IF(A19&gt;$A$1,"",IF(VLOOKUP($A19,'Konten zum Auswählen'!$D$9:$L$261,9)="","",VLOOKUP($A19,'Konten zum Auswählen'!$D$9:$L$261,9)))</f>
        <v>Kontokorrent mit Verband III</v>
      </c>
      <c r="H19" t="str">
        <f t="shared" si="10"/>
        <v>Aktivkonto</v>
      </c>
      <c r="I19" s="29" t="str">
        <f t="shared" si="11"/>
        <v>c</v>
      </c>
      <c r="Q19">
        <f t="shared" si="0"/>
        <v>1042</v>
      </c>
      <c r="R19">
        <f t="shared" si="3"/>
        <v>2</v>
      </c>
      <c r="S19">
        <f t="shared" si="4"/>
        <v>0</v>
      </c>
      <c r="T19">
        <f t="shared" si="5"/>
        <v>0</v>
      </c>
      <c r="U19">
        <f t="shared" si="1"/>
        <v>0</v>
      </c>
      <c r="W19">
        <f t="shared" si="8"/>
        <v>1042</v>
      </c>
      <c r="AA19" t="str">
        <f t="shared" si="12"/>
        <v/>
      </c>
      <c r="AB19">
        <f t="shared" si="6"/>
        <v>1042</v>
      </c>
      <c r="AE19" s="12"/>
    </row>
    <row r="20" spans="1:31" x14ac:dyDescent="0.2">
      <c r="A20">
        <f t="shared" si="7"/>
        <v>12</v>
      </c>
      <c r="B20" s="29" t="str">
        <f t="shared" si="9"/>
        <v>c</v>
      </c>
      <c r="C20" s="21" t="str">
        <f>IF(A20&gt;$A$1,"",IF(VLOOKUP($A20,'Konten zum Auswählen'!$D$9:$L$261,6)="","",VLOOKUP($A20,'Konten zum Auswählen'!$D$9:$L$261,6)))</f>
        <v/>
      </c>
      <c r="D20" s="20" t="str">
        <f>IF(VLOOKUP($A20,'Konten zum Auswählen'!$D$9:$L$261,7)="","",VLOOKUP($A20,'Konten zum Auswählen'!$D$9:$L$261,7))</f>
        <v xml:space="preserve">  Forderungen</v>
      </c>
      <c r="E20" s="21" t="str">
        <f>IF(A20&gt;$A$1,"",IF(VLOOKUP($A20,'Konten zum Auswählen'!$D$9:$L$261,8)="","",VLOOKUP($A20,'Konten zum Auswählen'!$D$9:$L$261,8)))</f>
        <v/>
      </c>
      <c r="F20" s="21" t="str">
        <f>IF(A20&gt;$A$1,"",IF(VLOOKUP($A20,'Konten zum Auswählen'!$D$9:$L$261,9)="","",VLOOKUP($A20,'Konten zum Auswählen'!$D$9:$L$261,9)))</f>
        <v/>
      </c>
      <c r="H20" t="str">
        <f t="shared" si="10"/>
        <v/>
      </c>
      <c r="I20" s="29" t="str">
        <f t="shared" si="11"/>
        <v>c</v>
      </c>
      <c r="Q20" t="str">
        <f t="shared" si="0"/>
        <v/>
      </c>
      <c r="R20">
        <f t="shared" si="3"/>
        <v>3</v>
      </c>
      <c r="S20">
        <f t="shared" si="4"/>
        <v>0</v>
      </c>
      <c r="T20">
        <f t="shared" si="5"/>
        <v>0</v>
      </c>
      <c r="U20">
        <f t="shared" si="1"/>
        <v>0</v>
      </c>
      <c r="W20">
        <f t="shared" si="8"/>
        <v>1042.0001</v>
      </c>
      <c r="AA20" t="str">
        <f t="shared" si="12"/>
        <v/>
      </c>
      <c r="AB20">
        <f t="shared" si="6"/>
        <v>0</v>
      </c>
    </row>
    <row r="21" spans="1:31" x14ac:dyDescent="0.2">
      <c r="A21">
        <f t="shared" si="7"/>
        <v>13</v>
      </c>
      <c r="B21" s="29" t="str">
        <f t="shared" si="9"/>
        <v>c</v>
      </c>
      <c r="C21" s="21" t="str">
        <f>IF(A21&gt;$A$1,"",IF(VLOOKUP($A21,'Konten zum Auswählen'!$D$9:$L$261,6)="","",VLOOKUP($A21,'Konten zum Auswählen'!$D$9:$L$261,6)))</f>
        <v>Aktivkonto</v>
      </c>
      <c r="D21" s="20" t="str">
        <f>IF(VLOOKUP($A21,'Konten zum Auswählen'!$D$9:$L$261,7)="","",VLOOKUP($A21,'Konten zum Auswählen'!$D$9:$L$261,7))</f>
        <v/>
      </c>
      <c r="E21" s="21">
        <f>IF(A21&gt;$A$1,"",IF(VLOOKUP($A21,'Konten zum Auswählen'!$D$9:$L$261,8)="","",VLOOKUP($A21,'Konten zum Auswählen'!$D$9:$L$261,8)))</f>
        <v>1100</v>
      </c>
      <c r="F21" s="21" t="str">
        <f>IF(A21&gt;$A$1,"",IF(VLOOKUP($A21,'Konten zum Auswählen'!$D$9:$L$261,9)="","",VLOOKUP($A21,'Konten zum Auswählen'!$D$9:$L$261,9)))</f>
        <v>Debitoren Aktivmitglieder</v>
      </c>
      <c r="H21" t="str">
        <f t="shared" si="10"/>
        <v>Aktivkonto</v>
      </c>
      <c r="I21" s="29" t="str">
        <f t="shared" si="11"/>
        <v>c</v>
      </c>
      <c r="Q21">
        <f t="shared" si="0"/>
        <v>1100</v>
      </c>
      <c r="R21">
        <f t="shared" si="3"/>
        <v>3</v>
      </c>
      <c r="S21">
        <f t="shared" si="4"/>
        <v>0</v>
      </c>
      <c r="T21">
        <f t="shared" si="5"/>
        <v>0</v>
      </c>
      <c r="U21">
        <f t="shared" si="1"/>
        <v>0</v>
      </c>
      <c r="W21">
        <f t="shared" si="8"/>
        <v>1100</v>
      </c>
      <c r="AA21" t="str">
        <f t="shared" si="12"/>
        <v/>
      </c>
      <c r="AB21">
        <f t="shared" si="6"/>
        <v>1100</v>
      </c>
    </row>
    <row r="22" spans="1:31" x14ac:dyDescent="0.2">
      <c r="A22">
        <f t="shared" si="7"/>
        <v>14</v>
      </c>
      <c r="B22" s="29" t="str">
        <f t="shared" si="9"/>
        <v>c</v>
      </c>
      <c r="C22" s="21" t="str">
        <f>IF(A22&gt;$A$1,"",IF(VLOOKUP($A22,'Konten zum Auswählen'!$D$9:$L$261,6)="","",VLOOKUP($A22,'Konten zum Auswählen'!$D$9:$L$261,6)))</f>
        <v>Aktivkonto</v>
      </c>
      <c r="D22" s="20" t="str">
        <f>IF(VLOOKUP($A22,'Konten zum Auswählen'!$D$9:$L$261,7)="","",VLOOKUP($A22,'Konten zum Auswählen'!$D$9:$L$261,7))</f>
        <v/>
      </c>
      <c r="E22" s="21">
        <f>IF(A22&gt;$A$1,"",IF(VLOOKUP($A22,'Konten zum Auswählen'!$D$9:$L$261,8)="","",VLOOKUP($A22,'Konten zum Auswählen'!$D$9:$L$261,8)))</f>
        <v>1110</v>
      </c>
      <c r="F22" s="21" t="str">
        <f>IF(A22&gt;$A$1,"",IF(VLOOKUP($A22,'Konten zum Auswählen'!$D$9:$L$261,9)="","",VLOOKUP($A22,'Konten zum Auswählen'!$D$9:$L$261,9)))</f>
        <v>Debitoren Junioren</v>
      </c>
      <c r="H22" t="str">
        <f t="shared" si="10"/>
        <v>Aktivkonto</v>
      </c>
      <c r="I22" s="29" t="str">
        <f t="shared" si="11"/>
        <v>c</v>
      </c>
      <c r="Q22">
        <f t="shared" si="0"/>
        <v>1110</v>
      </c>
      <c r="R22">
        <f t="shared" si="3"/>
        <v>3</v>
      </c>
      <c r="S22">
        <f t="shared" si="4"/>
        <v>0</v>
      </c>
      <c r="T22">
        <f t="shared" si="5"/>
        <v>0</v>
      </c>
      <c r="U22">
        <f t="shared" si="1"/>
        <v>0</v>
      </c>
      <c r="W22">
        <f t="shared" si="8"/>
        <v>1110</v>
      </c>
      <c r="AA22" t="str">
        <f t="shared" si="12"/>
        <v/>
      </c>
      <c r="AB22">
        <f t="shared" si="6"/>
        <v>1110</v>
      </c>
    </row>
    <row r="23" spans="1:31" x14ac:dyDescent="0.2">
      <c r="A23">
        <f t="shared" si="7"/>
        <v>15</v>
      </c>
      <c r="B23" s="29" t="str">
        <f t="shared" si="9"/>
        <v>c</v>
      </c>
      <c r="C23" s="21" t="str">
        <f>IF(A23&gt;$A$1,"",IF(VLOOKUP($A23,'Konten zum Auswählen'!$D$9:$L$261,6)="","",VLOOKUP($A23,'Konten zum Auswählen'!$D$9:$L$261,6)))</f>
        <v>Aktivkonto</v>
      </c>
      <c r="D23" s="20" t="str">
        <f>IF(VLOOKUP($A23,'Konten zum Auswählen'!$D$9:$L$261,7)="","",VLOOKUP($A23,'Konten zum Auswählen'!$D$9:$L$261,7))</f>
        <v/>
      </c>
      <c r="E23" s="21">
        <f>IF(A23&gt;$A$1,"",IF(VLOOKUP($A23,'Konten zum Auswählen'!$D$9:$L$261,8)="","",VLOOKUP($A23,'Konten zum Auswählen'!$D$9:$L$261,8)))</f>
        <v>1120</v>
      </c>
      <c r="F23" s="21" t="str">
        <f>IF(A23&gt;$A$1,"",IF(VLOOKUP($A23,'Konten zum Auswählen'!$D$9:$L$261,9)="","",VLOOKUP($A23,'Konten zum Auswählen'!$D$9:$L$261,9)))</f>
        <v>Debitoren Passivmitglieder</v>
      </c>
      <c r="H23" t="str">
        <f t="shared" si="10"/>
        <v>Aktivkonto</v>
      </c>
      <c r="I23" s="29" t="str">
        <f t="shared" si="11"/>
        <v>c</v>
      </c>
      <c r="Q23">
        <f t="shared" si="0"/>
        <v>1120</v>
      </c>
      <c r="R23">
        <f t="shared" si="3"/>
        <v>3</v>
      </c>
      <c r="S23">
        <f t="shared" si="4"/>
        <v>0</v>
      </c>
      <c r="T23">
        <f t="shared" si="5"/>
        <v>0</v>
      </c>
      <c r="U23">
        <f t="shared" si="1"/>
        <v>0</v>
      </c>
      <c r="W23">
        <f t="shared" si="8"/>
        <v>1120</v>
      </c>
      <c r="AA23" t="str">
        <f t="shared" si="12"/>
        <v/>
      </c>
      <c r="AB23">
        <f t="shared" si="6"/>
        <v>1120</v>
      </c>
    </row>
    <row r="24" spans="1:31" x14ac:dyDescent="0.2">
      <c r="A24">
        <f t="shared" si="7"/>
        <v>16</v>
      </c>
      <c r="B24" s="29" t="str">
        <f t="shared" si="9"/>
        <v>c</v>
      </c>
      <c r="C24" s="21" t="str">
        <f>IF(A24&gt;$A$1,"",IF(VLOOKUP($A24,'Konten zum Auswählen'!$D$9:$L$261,6)="","",VLOOKUP($A24,'Konten zum Auswählen'!$D$9:$L$261,6)))</f>
        <v>Aktivkonto</v>
      </c>
      <c r="D24" s="20" t="str">
        <f>IF(VLOOKUP($A24,'Konten zum Auswählen'!$D$9:$L$261,7)="","",VLOOKUP($A24,'Konten zum Auswählen'!$D$9:$L$261,7))</f>
        <v/>
      </c>
      <c r="E24" s="21">
        <f>IF(A24&gt;$A$1,"",IF(VLOOKUP($A24,'Konten zum Auswählen'!$D$9:$L$261,8)="","",VLOOKUP($A24,'Konten zum Auswählen'!$D$9:$L$261,8)))</f>
        <v>1130</v>
      </c>
      <c r="F24" s="21" t="str">
        <f>IF(A24&gt;$A$1,"",IF(VLOOKUP($A24,'Konten zum Auswählen'!$D$9:$L$261,9)="","",VLOOKUP($A24,'Konten zum Auswählen'!$D$9:$L$261,9)))</f>
        <v>Debitoren Gönner/ Sponsoren</v>
      </c>
      <c r="H24" t="str">
        <f t="shared" si="10"/>
        <v>Aktivkonto</v>
      </c>
      <c r="I24" s="29" t="str">
        <f t="shared" si="11"/>
        <v>c</v>
      </c>
      <c r="Q24">
        <f t="shared" si="0"/>
        <v>1130</v>
      </c>
      <c r="R24">
        <f t="shared" si="3"/>
        <v>3</v>
      </c>
      <c r="S24">
        <f t="shared" si="4"/>
        <v>0</v>
      </c>
      <c r="T24">
        <f t="shared" si="5"/>
        <v>0</v>
      </c>
      <c r="U24">
        <f t="shared" si="1"/>
        <v>0</v>
      </c>
      <c r="W24">
        <f t="shared" si="8"/>
        <v>1130</v>
      </c>
      <c r="AA24" t="str">
        <f t="shared" si="12"/>
        <v/>
      </c>
      <c r="AB24">
        <f t="shared" si="6"/>
        <v>1130</v>
      </c>
    </row>
    <row r="25" spans="1:31" x14ac:dyDescent="0.2">
      <c r="A25">
        <f t="shared" si="7"/>
        <v>17</v>
      </c>
      <c r="B25" s="29" t="str">
        <f t="shared" si="9"/>
        <v>c</v>
      </c>
      <c r="C25" s="21" t="str">
        <f>IF(A25&gt;$A$1,"",IF(VLOOKUP($A25,'Konten zum Auswählen'!$D$9:$L$261,6)="","",VLOOKUP($A25,'Konten zum Auswählen'!$D$9:$L$261,6)))</f>
        <v>Aktivkonto</v>
      </c>
      <c r="D25" s="20" t="str">
        <f>IF(VLOOKUP($A25,'Konten zum Auswählen'!$D$9:$L$261,7)="","",VLOOKUP($A25,'Konten zum Auswählen'!$D$9:$L$261,7))</f>
        <v/>
      </c>
      <c r="E25" s="21">
        <f>IF(A25&gt;$A$1,"",IF(VLOOKUP($A25,'Konten zum Auswählen'!$D$9:$L$261,8)="","",VLOOKUP($A25,'Konten zum Auswählen'!$D$9:$L$261,8)))</f>
        <v>1140</v>
      </c>
      <c r="F25" s="21" t="str">
        <f>IF(A25&gt;$A$1,"",IF(VLOOKUP($A25,'Konten zum Auswählen'!$D$9:$L$261,9)="","",VLOOKUP($A25,'Konten zum Auswählen'!$D$9:$L$261,9)))</f>
        <v>weitere Debitoren</v>
      </c>
      <c r="H25" t="str">
        <f t="shared" si="10"/>
        <v>Aktivkonto</v>
      </c>
      <c r="I25" s="29" t="str">
        <f t="shared" si="11"/>
        <v>c</v>
      </c>
      <c r="Q25">
        <f t="shared" si="0"/>
        <v>1140</v>
      </c>
      <c r="R25">
        <f t="shared" si="3"/>
        <v>3</v>
      </c>
      <c r="S25">
        <f t="shared" si="4"/>
        <v>0</v>
      </c>
      <c r="T25">
        <f t="shared" si="5"/>
        <v>0</v>
      </c>
      <c r="U25">
        <f t="shared" si="1"/>
        <v>0</v>
      </c>
      <c r="W25">
        <f t="shared" si="8"/>
        <v>1140</v>
      </c>
      <c r="AA25" t="str">
        <f t="shared" si="12"/>
        <v/>
      </c>
      <c r="AB25">
        <f t="shared" si="6"/>
        <v>1140</v>
      </c>
    </row>
    <row r="26" spans="1:31" x14ac:dyDescent="0.2">
      <c r="A26">
        <f t="shared" si="7"/>
        <v>18</v>
      </c>
      <c r="B26" s="29" t="str">
        <f t="shared" si="9"/>
        <v>c</v>
      </c>
      <c r="C26" s="21" t="str">
        <f>IF(A26&gt;$A$1,"",IF(VLOOKUP($A26,'Konten zum Auswählen'!$D$9:$L$261,6)="","",VLOOKUP($A26,'Konten zum Auswählen'!$D$9:$L$261,6)))</f>
        <v>Aktivkonto</v>
      </c>
      <c r="D26" s="20" t="str">
        <f>IF(VLOOKUP($A26,'Konten zum Auswählen'!$D$9:$L$261,7)="","",VLOOKUP($A26,'Konten zum Auswählen'!$D$9:$L$261,7))</f>
        <v/>
      </c>
      <c r="E26" s="21">
        <f>IF(A26&gt;$A$1,"",IF(VLOOKUP($A26,'Konten zum Auswählen'!$D$9:$L$261,8)="","",VLOOKUP($A26,'Konten zum Auswählen'!$D$9:$L$261,8)))</f>
        <v>1150</v>
      </c>
      <c r="F26" s="21" t="str">
        <f>IF(A26&gt;$A$1,"",IF(VLOOKUP($A26,'Konten zum Auswählen'!$D$9:$L$261,9)="","",VLOOKUP($A26,'Konten zum Auswählen'!$D$9:$L$261,9)))</f>
        <v>Delkredere</v>
      </c>
      <c r="H26" t="str">
        <f t="shared" si="10"/>
        <v>Aktivkonto</v>
      </c>
      <c r="I26" s="29" t="str">
        <f t="shared" si="11"/>
        <v>c</v>
      </c>
      <c r="Q26">
        <f t="shared" si="0"/>
        <v>1150</v>
      </c>
      <c r="R26">
        <f t="shared" si="3"/>
        <v>3</v>
      </c>
      <c r="S26">
        <f t="shared" si="4"/>
        <v>0</v>
      </c>
      <c r="T26">
        <f t="shared" si="5"/>
        <v>0</v>
      </c>
      <c r="U26">
        <f t="shared" si="1"/>
        <v>0</v>
      </c>
      <c r="W26">
        <f t="shared" si="8"/>
        <v>1150</v>
      </c>
      <c r="AA26" t="str">
        <f t="shared" si="12"/>
        <v/>
      </c>
      <c r="AB26">
        <f t="shared" si="6"/>
        <v>1150</v>
      </c>
    </row>
    <row r="27" spans="1:31" x14ac:dyDescent="0.2">
      <c r="A27">
        <f t="shared" si="7"/>
        <v>19</v>
      </c>
      <c r="B27" s="29" t="str">
        <f t="shared" si="9"/>
        <v>c</v>
      </c>
      <c r="C27" s="21" t="str">
        <f>IF(A27&gt;$A$1,"",IF(VLOOKUP($A27,'Konten zum Auswählen'!$D$9:$L$261,6)="","",VLOOKUP($A27,'Konten zum Auswählen'!$D$9:$L$261,6)))</f>
        <v>Aktivkonto</v>
      </c>
      <c r="D27" s="20" t="str">
        <f>IF(VLOOKUP($A27,'Konten zum Auswählen'!$D$9:$L$261,7)="","",VLOOKUP($A27,'Konten zum Auswählen'!$D$9:$L$261,7))</f>
        <v/>
      </c>
      <c r="E27" s="21">
        <f>IF(A27&gt;$A$1,"",IF(VLOOKUP($A27,'Konten zum Auswählen'!$D$9:$L$261,8)="","",VLOOKUP($A27,'Konten zum Auswählen'!$D$9:$L$261,8)))</f>
        <v>1170</v>
      </c>
      <c r="F27" s="21" t="str">
        <f>IF(A27&gt;$A$1,"",IF(VLOOKUP($A27,'Konten zum Auswählen'!$D$9:$L$261,9)="","",VLOOKUP($A27,'Konten zum Auswählen'!$D$9:$L$261,9)))</f>
        <v>Debitor Verrechnungssteuer</v>
      </c>
      <c r="H27" t="str">
        <f t="shared" si="10"/>
        <v>Aktivkonto</v>
      </c>
      <c r="I27" s="29" t="str">
        <f t="shared" si="11"/>
        <v>c</v>
      </c>
      <c r="Q27">
        <f t="shared" si="0"/>
        <v>1170</v>
      </c>
      <c r="R27">
        <f t="shared" si="3"/>
        <v>3</v>
      </c>
      <c r="S27">
        <f t="shared" si="4"/>
        <v>0</v>
      </c>
      <c r="T27">
        <f t="shared" si="5"/>
        <v>0</v>
      </c>
      <c r="U27">
        <f t="shared" si="1"/>
        <v>0</v>
      </c>
      <c r="W27">
        <f t="shared" si="8"/>
        <v>1170</v>
      </c>
      <c r="AA27" t="str">
        <f t="shared" si="12"/>
        <v/>
      </c>
      <c r="AB27">
        <f t="shared" si="6"/>
        <v>1170</v>
      </c>
    </row>
    <row r="28" spans="1:31" x14ac:dyDescent="0.2">
      <c r="A28">
        <f t="shared" si="7"/>
        <v>20</v>
      </c>
      <c r="B28" s="29" t="str">
        <f t="shared" si="9"/>
        <v>c</v>
      </c>
      <c r="C28" s="21" t="str">
        <f>IF(A28&gt;$A$1,"",IF(VLOOKUP($A28,'Konten zum Auswählen'!$D$9:$L$261,6)="","",VLOOKUP($A28,'Konten zum Auswählen'!$D$9:$L$261,6)))</f>
        <v>Aktivkonto</v>
      </c>
      <c r="D28" s="20" t="str">
        <f>IF(VLOOKUP($A28,'Konten zum Auswählen'!$D$9:$L$261,7)="","",VLOOKUP($A28,'Konten zum Auswählen'!$D$9:$L$261,7))</f>
        <v/>
      </c>
      <c r="E28" s="21">
        <f>IF(A28&gt;$A$1,"",IF(VLOOKUP($A28,'Konten zum Auswählen'!$D$9:$L$261,8)="","",VLOOKUP($A28,'Konten zum Auswählen'!$D$9:$L$261,8)))</f>
        <v>1300</v>
      </c>
      <c r="F28" s="21" t="str">
        <f>IF(A28&gt;$A$1,"",IF(VLOOKUP($A28,'Konten zum Auswählen'!$D$9:$L$261,9)="","",VLOOKUP($A28,'Konten zum Auswählen'!$D$9:$L$261,9)))</f>
        <v>Transitorische Aktiven</v>
      </c>
      <c r="H28" t="str">
        <f t="shared" si="10"/>
        <v>Aktivkonto</v>
      </c>
      <c r="I28" s="29" t="str">
        <f t="shared" si="11"/>
        <v>c</v>
      </c>
      <c r="Q28">
        <f t="shared" si="0"/>
        <v>1300</v>
      </c>
      <c r="R28">
        <f t="shared" si="3"/>
        <v>3</v>
      </c>
      <c r="S28">
        <f t="shared" si="4"/>
        <v>0</v>
      </c>
      <c r="T28">
        <f t="shared" si="5"/>
        <v>0</v>
      </c>
      <c r="U28">
        <f t="shared" si="1"/>
        <v>0</v>
      </c>
      <c r="W28">
        <f t="shared" si="8"/>
        <v>1300</v>
      </c>
      <c r="AA28" t="str">
        <f t="shared" si="12"/>
        <v/>
      </c>
      <c r="AB28">
        <f t="shared" si="6"/>
        <v>1300</v>
      </c>
    </row>
    <row r="29" spans="1:31" x14ac:dyDescent="0.2">
      <c r="A29">
        <f t="shared" si="7"/>
        <v>21</v>
      </c>
      <c r="B29" s="29" t="str">
        <f t="shared" si="9"/>
        <v>c</v>
      </c>
      <c r="C29" s="21" t="str">
        <f>IF(A29&gt;$A$1,"",IF(VLOOKUP($A29,'Konten zum Auswählen'!$D$9:$L$261,6)="","",VLOOKUP($A29,'Konten zum Auswählen'!$D$9:$L$261,6)))</f>
        <v/>
      </c>
      <c r="D29" s="20" t="str">
        <f>IF(VLOOKUP($A29,'Konten zum Auswählen'!$D$9:$L$261,7)="","",VLOOKUP($A29,'Konten zum Auswählen'!$D$9:$L$261,7))</f>
        <v xml:space="preserve">  Lager Vereinseigentum</v>
      </c>
      <c r="E29" s="21" t="str">
        <f>IF(A29&gt;$A$1,"",IF(VLOOKUP($A29,'Konten zum Auswählen'!$D$9:$L$261,8)="","",VLOOKUP($A29,'Konten zum Auswählen'!$D$9:$L$261,8)))</f>
        <v/>
      </c>
      <c r="F29" s="21" t="str">
        <f>IF(A29&gt;$A$1,"",IF(VLOOKUP($A29,'Konten zum Auswählen'!$D$9:$L$261,9)="","",VLOOKUP($A29,'Konten zum Auswählen'!$D$9:$L$261,9)))</f>
        <v/>
      </c>
      <c r="H29" t="str">
        <f t="shared" si="10"/>
        <v/>
      </c>
      <c r="I29" s="29" t="str">
        <f t="shared" si="11"/>
        <v>c</v>
      </c>
      <c r="Q29" t="str">
        <f t="shared" si="0"/>
        <v/>
      </c>
      <c r="R29">
        <f t="shared" si="3"/>
        <v>4</v>
      </c>
      <c r="S29">
        <f t="shared" si="4"/>
        <v>0</v>
      </c>
      <c r="T29">
        <f t="shared" si="5"/>
        <v>0</v>
      </c>
      <c r="U29">
        <f t="shared" si="1"/>
        <v>0</v>
      </c>
      <c r="W29">
        <f t="shared" si="8"/>
        <v>1300.0001</v>
      </c>
      <c r="AA29" t="str">
        <f t="shared" si="12"/>
        <v/>
      </c>
      <c r="AB29">
        <f t="shared" si="6"/>
        <v>0</v>
      </c>
    </row>
    <row r="30" spans="1:31" x14ac:dyDescent="0.2">
      <c r="A30">
        <f t="shared" si="7"/>
        <v>22</v>
      </c>
      <c r="B30" s="29" t="str">
        <f t="shared" si="9"/>
        <v>c</v>
      </c>
      <c r="C30" s="21" t="str">
        <f>IF(A30&gt;$A$1,"",IF(VLOOKUP($A30,'Konten zum Auswählen'!$D$9:$L$261,6)="","",VLOOKUP($A30,'Konten zum Auswählen'!$D$9:$L$261,6)))</f>
        <v>Aktivkonto</v>
      </c>
      <c r="D30" s="20" t="str">
        <f>IF(VLOOKUP($A30,'Konten zum Auswählen'!$D$9:$L$261,7)="","",VLOOKUP($A30,'Konten zum Auswählen'!$D$9:$L$261,7))</f>
        <v/>
      </c>
      <c r="E30" s="21">
        <f>IF(A30&gt;$A$1,"",IF(VLOOKUP($A30,'Konten zum Auswählen'!$D$9:$L$261,8)="","",VLOOKUP($A30,'Konten zum Auswählen'!$D$9:$L$261,8)))</f>
        <v>1400</v>
      </c>
      <c r="F30" s="21" t="str">
        <f>IF(A30&gt;$A$1,"",IF(VLOOKUP($A30,'Konten zum Auswählen'!$D$9:$L$261,9)="","",VLOOKUP($A30,'Konten zum Auswählen'!$D$9:$L$261,9)))</f>
        <v>Kleider (Trainer, Uniformen etc.)</v>
      </c>
      <c r="H30" t="str">
        <f t="shared" si="10"/>
        <v>Aktivkonto</v>
      </c>
      <c r="I30" s="29" t="str">
        <f t="shared" si="11"/>
        <v>c</v>
      </c>
      <c r="Q30">
        <f t="shared" si="0"/>
        <v>1400</v>
      </c>
      <c r="R30">
        <f t="shared" si="3"/>
        <v>4</v>
      </c>
      <c r="S30">
        <f t="shared" si="4"/>
        <v>0</v>
      </c>
      <c r="T30">
        <f t="shared" si="5"/>
        <v>0</v>
      </c>
      <c r="U30">
        <f t="shared" si="1"/>
        <v>0</v>
      </c>
      <c r="W30">
        <f t="shared" si="8"/>
        <v>1400</v>
      </c>
      <c r="AA30" t="str">
        <f t="shared" si="12"/>
        <v/>
      </c>
      <c r="AB30">
        <f t="shared" si="6"/>
        <v>1400</v>
      </c>
    </row>
    <row r="31" spans="1:31" x14ac:dyDescent="0.2">
      <c r="A31">
        <f t="shared" si="7"/>
        <v>23</v>
      </c>
      <c r="B31" s="29" t="str">
        <f t="shared" si="9"/>
        <v>c</v>
      </c>
      <c r="C31" s="21" t="str">
        <f>IF(A31&gt;$A$1,"",IF(VLOOKUP($A31,'Konten zum Auswählen'!$D$9:$L$261,6)="","",VLOOKUP($A31,'Konten zum Auswählen'!$D$9:$L$261,6)))</f>
        <v>Aktivkonto</v>
      </c>
      <c r="D31" s="20" t="str">
        <f>IF(VLOOKUP($A31,'Konten zum Auswählen'!$D$9:$L$261,7)="","",VLOOKUP($A31,'Konten zum Auswählen'!$D$9:$L$261,7))</f>
        <v/>
      </c>
      <c r="E31" s="21">
        <f>IF(A31&gt;$A$1,"",IF(VLOOKUP($A31,'Konten zum Auswählen'!$D$9:$L$261,8)="","",VLOOKUP($A31,'Konten zum Auswählen'!$D$9:$L$261,8)))</f>
        <v>1410</v>
      </c>
      <c r="F31" s="21" t="str">
        <f>IF(A31&gt;$A$1,"",IF(VLOOKUP($A31,'Konten zum Auswählen'!$D$9:$L$261,9)="","",VLOOKUP($A31,'Konten zum Auswählen'!$D$9:$L$261,9)))</f>
        <v>Vereinsmaterial (z.B. Hockeystöcke Junioren, Musikalien)</v>
      </c>
      <c r="H31" t="str">
        <f t="shared" si="10"/>
        <v>Aktivkonto</v>
      </c>
      <c r="I31" s="29" t="str">
        <f t="shared" si="11"/>
        <v>c</v>
      </c>
      <c r="Q31">
        <f t="shared" si="0"/>
        <v>1410</v>
      </c>
      <c r="R31">
        <f t="shared" si="3"/>
        <v>4</v>
      </c>
      <c r="S31">
        <f t="shared" si="4"/>
        <v>0</v>
      </c>
      <c r="T31">
        <f t="shared" si="5"/>
        <v>0</v>
      </c>
      <c r="U31">
        <f t="shared" si="1"/>
        <v>0</v>
      </c>
      <c r="W31">
        <f t="shared" si="8"/>
        <v>1410</v>
      </c>
      <c r="AA31" t="str">
        <f t="shared" si="12"/>
        <v/>
      </c>
      <c r="AB31">
        <f t="shared" si="6"/>
        <v>1410</v>
      </c>
    </row>
    <row r="32" spans="1:31" x14ac:dyDescent="0.2">
      <c r="A32">
        <f t="shared" si="7"/>
        <v>24</v>
      </c>
      <c r="B32" s="29" t="str">
        <f t="shared" si="9"/>
        <v>c</v>
      </c>
      <c r="C32" s="21" t="str">
        <f>IF(A32&gt;$A$1,"",IF(VLOOKUP($A32,'Konten zum Auswählen'!$D$9:$L$261,6)="","",VLOOKUP($A32,'Konten zum Auswählen'!$D$9:$L$261,6)))</f>
        <v>Aktivkonto</v>
      </c>
      <c r="D32" s="20" t="str">
        <f>IF(VLOOKUP($A32,'Konten zum Auswählen'!$D$9:$L$261,7)="","",VLOOKUP($A32,'Konten zum Auswählen'!$D$9:$L$261,7))</f>
        <v/>
      </c>
      <c r="E32" s="21">
        <f>IF(A32&gt;$A$1,"",IF(VLOOKUP($A32,'Konten zum Auswählen'!$D$9:$L$261,8)="","",VLOOKUP($A32,'Konten zum Auswählen'!$D$9:$L$261,8)))</f>
        <v>1420</v>
      </c>
      <c r="F32" s="21" t="str">
        <f>IF(A32&gt;$A$1,"",IF(VLOOKUP($A32,'Konten zum Auswählen'!$D$9:$L$261,9)="","",VLOOKUP($A32,'Konten zum Auswählen'!$D$9:$L$261,9)))</f>
        <v>Diverses Material</v>
      </c>
      <c r="H32" t="str">
        <f t="shared" si="10"/>
        <v>Aktivkonto</v>
      </c>
      <c r="I32" s="29" t="str">
        <f t="shared" si="11"/>
        <v>c</v>
      </c>
      <c r="Q32">
        <f t="shared" si="0"/>
        <v>1420</v>
      </c>
      <c r="R32">
        <f t="shared" si="3"/>
        <v>4</v>
      </c>
      <c r="S32">
        <f t="shared" si="4"/>
        <v>0</v>
      </c>
      <c r="T32">
        <f t="shared" si="5"/>
        <v>0</v>
      </c>
      <c r="U32">
        <f t="shared" si="1"/>
        <v>0</v>
      </c>
      <c r="W32">
        <f t="shared" si="8"/>
        <v>1420</v>
      </c>
      <c r="AA32" t="str">
        <f t="shared" si="12"/>
        <v/>
      </c>
      <c r="AB32">
        <f t="shared" si="6"/>
        <v>1420</v>
      </c>
    </row>
    <row r="33" spans="1:28" x14ac:dyDescent="0.2">
      <c r="A33">
        <f t="shared" si="7"/>
        <v>25</v>
      </c>
      <c r="B33" s="29" t="str">
        <f t="shared" si="9"/>
        <v>c</v>
      </c>
      <c r="C33" s="21" t="str">
        <f>IF(A33&gt;$A$1,"",IF(VLOOKUP($A33,'Konten zum Auswählen'!$D$9:$L$261,6)="","",VLOOKUP($A33,'Konten zum Auswählen'!$D$9:$L$261,6)))</f>
        <v/>
      </c>
      <c r="D33" s="20" t="str">
        <f>IF(VLOOKUP($A33,'Konten zum Auswählen'!$D$9:$L$261,7)="","",VLOOKUP($A33,'Konten zum Auswählen'!$D$9:$L$261,7))</f>
        <v>Anlagevermögen</v>
      </c>
      <c r="E33" s="21" t="str">
        <f>IF(A33&gt;$A$1,"",IF(VLOOKUP($A33,'Konten zum Auswählen'!$D$9:$L$261,8)="","",VLOOKUP($A33,'Konten zum Auswählen'!$D$9:$L$261,8)))</f>
        <v/>
      </c>
      <c r="F33" s="21" t="str">
        <f>IF(A33&gt;$A$1,"",IF(VLOOKUP($A33,'Konten zum Auswählen'!$D$9:$L$261,9)="","",VLOOKUP($A33,'Konten zum Auswählen'!$D$9:$L$261,9)))</f>
        <v/>
      </c>
      <c r="H33" t="str">
        <f t="shared" si="10"/>
        <v/>
      </c>
      <c r="I33" s="29" t="str">
        <f t="shared" si="11"/>
        <v>c</v>
      </c>
      <c r="Q33" t="str">
        <f t="shared" si="0"/>
        <v/>
      </c>
      <c r="R33">
        <f t="shared" si="3"/>
        <v>5</v>
      </c>
      <c r="S33">
        <f t="shared" si="4"/>
        <v>0</v>
      </c>
      <c r="T33">
        <f t="shared" si="5"/>
        <v>0</v>
      </c>
      <c r="U33">
        <f t="shared" si="1"/>
        <v>0</v>
      </c>
      <c r="W33">
        <f t="shared" si="8"/>
        <v>1420.0001</v>
      </c>
      <c r="AA33" t="str">
        <f t="shared" si="12"/>
        <v/>
      </c>
      <c r="AB33">
        <f t="shared" si="6"/>
        <v>0</v>
      </c>
    </row>
    <row r="34" spans="1:28" x14ac:dyDescent="0.2">
      <c r="A34">
        <f t="shared" si="7"/>
        <v>26</v>
      </c>
      <c r="B34" s="29" t="str">
        <f t="shared" si="9"/>
        <v>c</v>
      </c>
      <c r="C34" s="21" t="str">
        <f>IF(A34&gt;$A$1,"",IF(VLOOKUP($A34,'Konten zum Auswählen'!$D$9:$L$261,6)="","",VLOOKUP($A34,'Konten zum Auswählen'!$D$9:$L$261,6)))</f>
        <v/>
      </c>
      <c r="D34" s="20" t="str">
        <f>IF(VLOOKUP($A34,'Konten zum Auswählen'!$D$9:$L$261,7)="","",VLOOKUP($A34,'Konten zum Auswählen'!$D$9:$L$261,7))</f>
        <v xml:space="preserve">  Mobiliar</v>
      </c>
      <c r="E34" s="21" t="str">
        <f>IF(A34&gt;$A$1,"",IF(VLOOKUP($A34,'Konten zum Auswählen'!$D$9:$L$261,8)="","",VLOOKUP($A34,'Konten zum Auswählen'!$D$9:$L$261,8)))</f>
        <v/>
      </c>
      <c r="F34" s="21" t="str">
        <f>IF(A34&gt;$A$1,"",IF(VLOOKUP($A34,'Konten zum Auswählen'!$D$9:$L$261,9)="","",VLOOKUP($A34,'Konten zum Auswählen'!$D$9:$L$261,9)))</f>
        <v/>
      </c>
      <c r="H34" t="str">
        <f t="shared" si="10"/>
        <v/>
      </c>
      <c r="I34" s="29" t="str">
        <f t="shared" si="11"/>
        <v>c</v>
      </c>
      <c r="Q34" t="str">
        <f t="shared" si="0"/>
        <v/>
      </c>
      <c r="R34">
        <f t="shared" si="3"/>
        <v>6</v>
      </c>
      <c r="S34">
        <f t="shared" si="4"/>
        <v>0</v>
      </c>
      <c r="T34">
        <f t="shared" si="5"/>
        <v>0</v>
      </c>
      <c r="U34">
        <f t="shared" si="1"/>
        <v>0</v>
      </c>
      <c r="W34">
        <f t="shared" si="8"/>
        <v>1420.0001999999999</v>
      </c>
      <c r="AA34" t="str">
        <f t="shared" si="12"/>
        <v/>
      </c>
      <c r="AB34">
        <f t="shared" si="6"/>
        <v>0</v>
      </c>
    </row>
    <row r="35" spans="1:28" x14ac:dyDescent="0.2">
      <c r="A35">
        <f t="shared" si="7"/>
        <v>27</v>
      </c>
      <c r="B35" s="29" t="str">
        <f t="shared" si="9"/>
        <v>c</v>
      </c>
      <c r="C35" s="21" t="str">
        <f>IF(A35&gt;$A$1,"",IF(VLOOKUP($A35,'Konten zum Auswählen'!$D$9:$L$261,6)="","",VLOOKUP($A35,'Konten zum Auswählen'!$D$9:$L$261,6)))</f>
        <v>Aktivkonto</v>
      </c>
      <c r="D35" s="20" t="str">
        <f>IF(VLOOKUP($A35,'Konten zum Auswählen'!$D$9:$L$261,7)="","",VLOOKUP($A35,'Konten zum Auswählen'!$D$9:$L$261,7))</f>
        <v/>
      </c>
      <c r="E35" s="21">
        <f>IF(A35&gt;$A$1,"",IF(VLOOKUP($A35,'Konten zum Auswählen'!$D$9:$L$261,8)="","",VLOOKUP($A35,'Konten zum Auswählen'!$D$9:$L$261,8)))</f>
        <v>1500</v>
      </c>
      <c r="F35" s="21" t="str">
        <f>IF(A35&gt;$A$1,"",IF(VLOOKUP($A35,'Konten zum Auswählen'!$D$9:$L$261,9)="","",VLOOKUP($A35,'Konten zum Auswählen'!$D$9:$L$261,9)))</f>
        <v>Mobiliar Meisterschaft/ Auftritte (Tore, Musikboxen etc.)</v>
      </c>
      <c r="H35" t="str">
        <f t="shared" si="10"/>
        <v>Aktivkonto</v>
      </c>
      <c r="I35" s="29" t="str">
        <f t="shared" si="11"/>
        <v>c</v>
      </c>
      <c r="Q35">
        <f t="shared" si="0"/>
        <v>1500</v>
      </c>
      <c r="R35">
        <f t="shared" si="3"/>
        <v>6</v>
      </c>
      <c r="S35">
        <f t="shared" si="4"/>
        <v>0</v>
      </c>
      <c r="T35">
        <f t="shared" si="5"/>
        <v>0</v>
      </c>
      <c r="U35">
        <f t="shared" si="1"/>
        <v>0</v>
      </c>
      <c r="W35">
        <f t="shared" si="8"/>
        <v>1500</v>
      </c>
      <c r="AA35" t="str">
        <f t="shared" si="12"/>
        <v/>
      </c>
      <c r="AB35">
        <f t="shared" si="6"/>
        <v>1500</v>
      </c>
    </row>
    <row r="36" spans="1:28" x14ac:dyDescent="0.2">
      <c r="A36">
        <f t="shared" si="7"/>
        <v>28</v>
      </c>
      <c r="B36" s="29" t="str">
        <f t="shared" si="9"/>
        <v>c</v>
      </c>
      <c r="C36" s="21" t="str">
        <f>IF(A36&gt;$A$1,"",IF(VLOOKUP($A36,'Konten zum Auswählen'!$D$9:$L$261,6)="","",VLOOKUP($A36,'Konten zum Auswählen'!$D$9:$L$261,6)))</f>
        <v>Aktivkonto</v>
      </c>
      <c r="D36" s="20" t="str">
        <f>IF(VLOOKUP($A36,'Konten zum Auswählen'!$D$9:$L$261,7)="","",VLOOKUP($A36,'Konten zum Auswählen'!$D$9:$L$261,7))</f>
        <v/>
      </c>
      <c r="E36" s="21">
        <f>IF(A36&gt;$A$1,"",IF(VLOOKUP($A36,'Konten zum Auswählen'!$D$9:$L$261,8)="","",VLOOKUP($A36,'Konten zum Auswählen'!$D$9:$L$261,8)))</f>
        <v>1510</v>
      </c>
      <c r="F36" s="21" t="str">
        <f>IF(A36&gt;$A$1,"",IF(VLOOKUP($A36,'Konten zum Auswählen'!$D$9:$L$261,9)="","",VLOOKUP($A36,'Konten zum Auswählen'!$D$9:$L$261,9)))</f>
        <v>IT-Infrastruktur</v>
      </c>
      <c r="H36" t="str">
        <f t="shared" si="10"/>
        <v>Aktivkonto</v>
      </c>
      <c r="I36" s="29" t="str">
        <f t="shared" si="11"/>
        <v>c</v>
      </c>
      <c r="Q36">
        <f t="shared" si="0"/>
        <v>1510</v>
      </c>
      <c r="R36">
        <f t="shared" si="3"/>
        <v>6</v>
      </c>
      <c r="S36">
        <f t="shared" si="4"/>
        <v>0</v>
      </c>
      <c r="T36">
        <f t="shared" si="5"/>
        <v>0</v>
      </c>
      <c r="U36">
        <f t="shared" si="1"/>
        <v>0</v>
      </c>
      <c r="W36">
        <f t="shared" si="8"/>
        <v>1510</v>
      </c>
      <c r="AA36" t="str">
        <f t="shared" si="12"/>
        <v/>
      </c>
      <c r="AB36">
        <f t="shared" si="6"/>
        <v>1510</v>
      </c>
    </row>
    <row r="37" spans="1:28" x14ac:dyDescent="0.2">
      <c r="A37">
        <f t="shared" si="7"/>
        <v>29</v>
      </c>
      <c r="B37" s="29" t="str">
        <f t="shared" si="9"/>
        <v>c</v>
      </c>
      <c r="C37" s="21" t="str">
        <f>IF(A37&gt;$A$1,"",IF(VLOOKUP($A37,'Konten zum Auswählen'!$D$9:$L$261,6)="","",VLOOKUP($A37,'Konten zum Auswählen'!$D$9:$L$261,6)))</f>
        <v>Aktivkonto</v>
      </c>
      <c r="D37" s="20" t="str">
        <f>IF(VLOOKUP($A37,'Konten zum Auswählen'!$D$9:$L$261,7)="","",VLOOKUP($A37,'Konten zum Auswählen'!$D$9:$L$261,7))</f>
        <v/>
      </c>
      <c r="E37" s="21">
        <f>IF(A37&gt;$A$1,"",IF(VLOOKUP($A37,'Konten zum Auswählen'!$D$9:$L$261,8)="","",VLOOKUP($A37,'Konten zum Auswählen'!$D$9:$L$261,8)))</f>
        <v>1530</v>
      </c>
      <c r="F37" s="21" t="str">
        <f>IF(A37&gt;$A$1,"",IF(VLOOKUP($A37,'Konten zum Auswählen'!$D$9:$L$261,9)="","",VLOOKUP($A37,'Konten zum Auswählen'!$D$9:$L$261,9)))</f>
        <v>Fahrzeuge</v>
      </c>
      <c r="H37" t="str">
        <f t="shared" si="10"/>
        <v>Aktivkonto</v>
      </c>
      <c r="I37" s="29" t="str">
        <f t="shared" si="11"/>
        <v>c</v>
      </c>
      <c r="Q37">
        <f t="shared" si="0"/>
        <v>1530</v>
      </c>
      <c r="R37">
        <f t="shared" si="3"/>
        <v>6</v>
      </c>
      <c r="S37">
        <f t="shared" si="4"/>
        <v>0</v>
      </c>
      <c r="T37">
        <f t="shared" si="5"/>
        <v>0</v>
      </c>
      <c r="U37">
        <f t="shared" si="1"/>
        <v>0</v>
      </c>
      <c r="W37">
        <f t="shared" si="8"/>
        <v>1530</v>
      </c>
      <c r="AA37" t="str">
        <f t="shared" si="12"/>
        <v/>
      </c>
      <c r="AB37">
        <f t="shared" si="6"/>
        <v>1530</v>
      </c>
    </row>
    <row r="38" spans="1:28" x14ac:dyDescent="0.2">
      <c r="A38">
        <f t="shared" si="7"/>
        <v>30</v>
      </c>
      <c r="B38" s="29" t="str">
        <f t="shared" si="9"/>
        <v>c</v>
      </c>
      <c r="C38" s="21" t="str">
        <f>IF(A38&gt;$A$1,"",IF(VLOOKUP($A38,'Konten zum Auswählen'!$D$9:$L$261,6)="","",VLOOKUP($A38,'Konten zum Auswählen'!$D$9:$L$261,6)))</f>
        <v/>
      </c>
      <c r="D38" s="20" t="str">
        <f>IF(VLOOKUP($A38,'Konten zum Auswählen'!$D$9:$L$261,7)="","",VLOOKUP($A38,'Konten zum Auswählen'!$D$9:$L$261,7))</f>
        <v xml:space="preserve">  Immobilien</v>
      </c>
      <c r="E38" s="21" t="str">
        <f>IF(A38&gt;$A$1,"",IF(VLOOKUP($A38,'Konten zum Auswählen'!$D$9:$L$261,8)="","",VLOOKUP($A38,'Konten zum Auswählen'!$D$9:$L$261,8)))</f>
        <v/>
      </c>
      <c r="F38" s="21" t="str">
        <f>IF(A38&gt;$A$1,"",IF(VLOOKUP($A38,'Konten zum Auswählen'!$D$9:$L$261,9)="","",VLOOKUP($A38,'Konten zum Auswählen'!$D$9:$L$261,9)))</f>
        <v/>
      </c>
      <c r="H38" t="str">
        <f t="shared" si="10"/>
        <v/>
      </c>
      <c r="I38" s="29" t="str">
        <f t="shared" si="11"/>
        <v>c</v>
      </c>
      <c r="Q38" t="str">
        <f t="shared" si="0"/>
        <v/>
      </c>
      <c r="R38">
        <f t="shared" si="3"/>
        <v>7</v>
      </c>
      <c r="S38">
        <f t="shared" si="4"/>
        <v>0</v>
      </c>
      <c r="T38">
        <f t="shared" si="5"/>
        <v>0</v>
      </c>
      <c r="U38">
        <f t="shared" si="1"/>
        <v>0</v>
      </c>
      <c r="W38">
        <f t="shared" si="8"/>
        <v>1530.0001</v>
      </c>
      <c r="AA38" t="str">
        <f t="shared" si="12"/>
        <v/>
      </c>
      <c r="AB38">
        <f t="shared" si="6"/>
        <v>0</v>
      </c>
    </row>
    <row r="39" spans="1:28" x14ac:dyDescent="0.2">
      <c r="A39">
        <f t="shared" si="7"/>
        <v>31</v>
      </c>
      <c r="B39" s="29" t="str">
        <f t="shared" si="9"/>
        <v>c</v>
      </c>
      <c r="C39" s="21" t="str">
        <f>IF(A39&gt;$A$1,"",IF(VLOOKUP($A39,'Konten zum Auswählen'!$D$9:$L$261,6)="","",VLOOKUP($A39,'Konten zum Auswählen'!$D$9:$L$261,6)))</f>
        <v>Aktivkonto</v>
      </c>
      <c r="D39" s="20" t="str">
        <f>IF(VLOOKUP($A39,'Konten zum Auswählen'!$D$9:$L$261,7)="","",VLOOKUP($A39,'Konten zum Auswählen'!$D$9:$L$261,7))</f>
        <v/>
      </c>
      <c r="E39" s="21">
        <f>IF(A39&gt;$A$1,"",IF(VLOOKUP($A39,'Konten zum Auswählen'!$D$9:$L$261,8)="","",VLOOKUP($A39,'Konten zum Auswählen'!$D$9:$L$261,8)))</f>
        <v>1800</v>
      </c>
      <c r="F39" s="21" t="str">
        <f>IF(A39&gt;$A$1,"",IF(VLOOKUP($A39,'Konten zum Auswählen'!$D$9:$L$261,9)="","",VLOOKUP($A39,'Konten zum Auswählen'!$D$9:$L$261,9)))</f>
        <v>Clubhaus o.ä.</v>
      </c>
      <c r="H39" t="str">
        <f t="shared" si="10"/>
        <v>Aktivkonto</v>
      </c>
      <c r="I39" s="29" t="str">
        <f t="shared" si="11"/>
        <v>c</v>
      </c>
      <c r="Q39">
        <f t="shared" si="0"/>
        <v>1800</v>
      </c>
      <c r="R39">
        <f t="shared" si="3"/>
        <v>7</v>
      </c>
      <c r="S39">
        <f t="shared" si="4"/>
        <v>0</v>
      </c>
      <c r="T39">
        <f t="shared" si="5"/>
        <v>0</v>
      </c>
      <c r="U39">
        <f t="shared" si="1"/>
        <v>0</v>
      </c>
      <c r="W39">
        <f t="shared" si="8"/>
        <v>1800</v>
      </c>
      <c r="AA39" t="str">
        <f t="shared" si="12"/>
        <v/>
      </c>
      <c r="AB39">
        <f t="shared" si="6"/>
        <v>1800</v>
      </c>
    </row>
    <row r="40" spans="1:28" x14ac:dyDescent="0.2">
      <c r="A40">
        <f t="shared" si="7"/>
        <v>32</v>
      </c>
      <c r="B40" s="29" t="str">
        <f t="shared" si="9"/>
        <v>c</v>
      </c>
      <c r="C40" s="21" t="str">
        <f>IF(A40&gt;$A$1,"",IF(VLOOKUP($A40,'Konten zum Auswählen'!$D$9:$L$261,6)="","",VLOOKUP($A40,'Konten zum Auswählen'!$D$9:$L$261,6)))</f>
        <v>Aktivkonto</v>
      </c>
      <c r="D40" s="20" t="str">
        <f>IF(VLOOKUP($A40,'Konten zum Auswählen'!$D$9:$L$261,7)="","",VLOOKUP($A40,'Konten zum Auswählen'!$D$9:$L$261,7))</f>
        <v/>
      </c>
      <c r="E40" s="21">
        <f>IF(A40&gt;$A$1,"",IF(VLOOKUP($A40,'Konten zum Auswählen'!$D$9:$L$261,8)="","",VLOOKUP($A40,'Konten zum Auswählen'!$D$9:$L$261,8)))</f>
        <v>1810</v>
      </c>
      <c r="F40" s="21" t="str">
        <f>IF(A40&gt;$A$1,"",IF(VLOOKUP($A40,'Konten zum Auswählen'!$D$9:$L$261,9)="","",VLOOKUP($A40,'Konten zum Auswählen'!$D$9:$L$261,9)))</f>
        <v>weitere Immobilien</v>
      </c>
      <c r="H40" t="str">
        <f t="shared" si="10"/>
        <v>Aktivkonto</v>
      </c>
      <c r="I40" s="29" t="str">
        <f t="shared" si="11"/>
        <v>c</v>
      </c>
      <c r="Q40">
        <f t="shared" si="0"/>
        <v>1810</v>
      </c>
      <c r="R40">
        <f t="shared" si="3"/>
        <v>7</v>
      </c>
      <c r="S40">
        <f t="shared" si="4"/>
        <v>0</v>
      </c>
      <c r="T40">
        <f t="shared" si="5"/>
        <v>0</v>
      </c>
      <c r="U40">
        <f t="shared" si="1"/>
        <v>0</v>
      </c>
      <c r="W40">
        <f t="shared" si="8"/>
        <v>1810</v>
      </c>
      <c r="AA40" t="str">
        <f t="shared" si="12"/>
        <v/>
      </c>
      <c r="AB40">
        <f t="shared" si="6"/>
        <v>1810</v>
      </c>
    </row>
    <row r="41" spans="1:28" x14ac:dyDescent="0.2">
      <c r="A41">
        <f t="shared" si="7"/>
        <v>33</v>
      </c>
      <c r="B41" s="29" t="str">
        <f t="shared" si="9"/>
        <v>c</v>
      </c>
      <c r="C41" s="21" t="str">
        <f>IF(A41&gt;$A$1,"",IF(VLOOKUP($A41,'Konten zum Auswählen'!$D$9:$L$261,6)="","",VLOOKUP($A41,'Konten zum Auswählen'!$D$9:$L$261,6)))</f>
        <v/>
      </c>
      <c r="D41" s="20" t="str">
        <f>IF(VLOOKUP($A41,'Konten zum Auswählen'!$D$9:$L$261,7)="","",VLOOKUP($A41,'Konten zum Auswählen'!$D$9:$L$261,7))</f>
        <v>Fremdkapital</v>
      </c>
      <c r="E41" s="21" t="str">
        <f>IF(A41&gt;$A$1,"",IF(VLOOKUP($A41,'Konten zum Auswählen'!$D$9:$L$261,8)="","",VLOOKUP($A41,'Konten zum Auswählen'!$D$9:$L$261,8)))</f>
        <v/>
      </c>
      <c r="F41" s="21" t="str">
        <f>IF(A41&gt;$A$1,"",IF(VLOOKUP($A41,'Konten zum Auswählen'!$D$9:$L$261,9)="","",VLOOKUP($A41,'Konten zum Auswählen'!$D$9:$L$261,9)))</f>
        <v/>
      </c>
      <c r="H41" t="str">
        <f t="shared" si="10"/>
        <v/>
      </c>
      <c r="I41" s="29" t="str">
        <f t="shared" si="11"/>
        <v>c</v>
      </c>
      <c r="Q41" t="str">
        <f t="shared" si="0"/>
        <v/>
      </c>
      <c r="R41">
        <f t="shared" si="3"/>
        <v>7</v>
      </c>
      <c r="S41">
        <f t="shared" si="4"/>
        <v>1</v>
      </c>
      <c r="T41">
        <f t="shared" si="5"/>
        <v>0</v>
      </c>
      <c r="U41">
        <f t="shared" si="1"/>
        <v>0</v>
      </c>
      <c r="W41">
        <f t="shared" si="8"/>
        <v>1810.0001</v>
      </c>
      <c r="AA41" t="str">
        <f t="shared" si="12"/>
        <v/>
      </c>
      <c r="AB41">
        <f t="shared" si="6"/>
        <v>0</v>
      </c>
    </row>
    <row r="42" spans="1:28" x14ac:dyDescent="0.2">
      <c r="A42">
        <f t="shared" si="7"/>
        <v>34</v>
      </c>
      <c r="B42" s="29" t="str">
        <f t="shared" si="9"/>
        <v>c</v>
      </c>
      <c r="C42" s="21" t="str">
        <f>IF(A42&gt;$A$1,"",IF(VLOOKUP($A42,'Konten zum Auswählen'!$D$9:$L$261,6)="","",VLOOKUP($A42,'Konten zum Auswählen'!$D$9:$L$261,6)))</f>
        <v/>
      </c>
      <c r="D42" s="20" t="str">
        <f>IF(VLOOKUP($A42,'Konten zum Auswählen'!$D$9:$L$261,7)="","",VLOOKUP($A42,'Konten zum Auswählen'!$D$9:$L$261,7))</f>
        <v xml:space="preserve">  kurzfristiges Fremdkapital</v>
      </c>
      <c r="E42" s="21" t="str">
        <f>IF(A42&gt;$A$1,"",IF(VLOOKUP($A42,'Konten zum Auswählen'!$D$9:$L$261,8)="","",VLOOKUP($A42,'Konten zum Auswählen'!$D$9:$L$261,8)))</f>
        <v/>
      </c>
      <c r="F42" s="21" t="str">
        <f>IF(A42&gt;$A$1,"",IF(VLOOKUP($A42,'Konten zum Auswählen'!$D$9:$L$261,9)="","",VLOOKUP($A42,'Konten zum Auswählen'!$D$9:$L$261,9)))</f>
        <v/>
      </c>
      <c r="H42" t="str">
        <f t="shared" si="10"/>
        <v/>
      </c>
      <c r="I42" s="29" t="str">
        <f t="shared" si="11"/>
        <v>c</v>
      </c>
      <c r="Q42" t="str">
        <f t="shared" si="0"/>
        <v/>
      </c>
      <c r="R42">
        <f t="shared" si="3"/>
        <v>7</v>
      </c>
      <c r="S42">
        <f t="shared" si="4"/>
        <v>2</v>
      </c>
      <c r="T42">
        <f t="shared" si="5"/>
        <v>0</v>
      </c>
      <c r="U42">
        <f t="shared" si="1"/>
        <v>0</v>
      </c>
      <c r="W42">
        <f t="shared" si="8"/>
        <v>1810.0001999999999</v>
      </c>
      <c r="AA42" t="str">
        <f t="shared" si="12"/>
        <v/>
      </c>
      <c r="AB42">
        <f t="shared" si="6"/>
        <v>0</v>
      </c>
    </row>
    <row r="43" spans="1:28" x14ac:dyDescent="0.2">
      <c r="A43">
        <f t="shared" si="7"/>
        <v>35</v>
      </c>
      <c r="B43" s="29" t="str">
        <f t="shared" si="9"/>
        <v>c</v>
      </c>
      <c r="C43" s="21" t="str">
        <f>IF(A43&gt;$A$1,"",IF(VLOOKUP($A43,'Konten zum Auswählen'!$D$9:$L$261,6)="","",VLOOKUP($A43,'Konten zum Auswählen'!$D$9:$L$261,6)))</f>
        <v>Passivkonto</v>
      </c>
      <c r="D43" s="20" t="str">
        <f>IF(VLOOKUP($A43,'Konten zum Auswählen'!$D$9:$L$261,7)="","",VLOOKUP($A43,'Konten zum Auswählen'!$D$9:$L$261,7))</f>
        <v/>
      </c>
      <c r="E43" s="21">
        <f>IF(A43&gt;$A$1,"",IF(VLOOKUP($A43,'Konten zum Auswählen'!$D$9:$L$261,8)="","",VLOOKUP($A43,'Konten zum Auswählen'!$D$9:$L$261,8)))</f>
        <v>2000</v>
      </c>
      <c r="F43" s="21" t="str">
        <f>IF(A43&gt;$A$1,"",IF(VLOOKUP($A43,'Konten zum Auswählen'!$D$9:$L$261,9)="","",VLOOKUP($A43,'Konten zum Auswählen'!$D$9:$L$261,9)))</f>
        <v>Kreditoren A</v>
      </c>
      <c r="H43" t="str">
        <f t="shared" si="10"/>
        <v>Passivkonto</v>
      </c>
      <c r="I43" s="29" t="str">
        <f t="shared" si="11"/>
        <v>c</v>
      </c>
      <c r="Q43">
        <f t="shared" si="0"/>
        <v>2000</v>
      </c>
      <c r="R43">
        <f t="shared" si="3"/>
        <v>7</v>
      </c>
      <c r="S43">
        <f t="shared" si="4"/>
        <v>2</v>
      </c>
      <c r="T43">
        <f t="shared" si="5"/>
        <v>0</v>
      </c>
      <c r="U43">
        <f t="shared" si="1"/>
        <v>0</v>
      </c>
      <c r="W43">
        <f t="shared" si="8"/>
        <v>2000</v>
      </c>
      <c r="AA43" t="str">
        <f t="shared" si="12"/>
        <v/>
      </c>
      <c r="AB43">
        <f t="shared" si="6"/>
        <v>2000</v>
      </c>
    </row>
    <row r="44" spans="1:28" x14ac:dyDescent="0.2">
      <c r="A44">
        <f t="shared" si="7"/>
        <v>36</v>
      </c>
      <c r="B44" s="29" t="str">
        <f t="shared" si="9"/>
        <v>c</v>
      </c>
      <c r="C44" s="21" t="str">
        <f>IF(A44&gt;$A$1,"",IF(VLOOKUP($A44,'Konten zum Auswählen'!$D$9:$L$261,6)="","",VLOOKUP($A44,'Konten zum Auswählen'!$D$9:$L$261,6)))</f>
        <v>Passivkonto</v>
      </c>
      <c r="D44" s="20" t="str">
        <f>IF(VLOOKUP($A44,'Konten zum Auswählen'!$D$9:$L$261,7)="","",VLOOKUP($A44,'Konten zum Auswählen'!$D$9:$L$261,7))</f>
        <v/>
      </c>
      <c r="E44" s="21">
        <f>IF(A44&gt;$A$1,"",IF(VLOOKUP($A44,'Konten zum Auswählen'!$D$9:$L$261,8)="","",VLOOKUP($A44,'Konten zum Auswählen'!$D$9:$L$261,8)))</f>
        <v>2010</v>
      </c>
      <c r="F44" s="21" t="str">
        <f>IF(A44&gt;$A$1,"",IF(VLOOKUP($A44,'Konten zum Auswählen'!$D$9:$L$261,9)="","",VLOOKUP($A44,'Konten zum Auswählen'!$D$9:$L$261,9)))</f>
        <v>Kreditoren B</v>
      </c>
      <c r="H44" t="str">
        <f t="shared" si="10"/>
        <v>Passivkonto</v>
      </c>
      <c r="I44" s="29" t="str">
        <f t="shared" si="11"/>
        <v>c</v>
      </c>
      <c r="Q44">
        <f t="shared" si="0"/>
        <v>2010</v>
      </c>
      <c r="R44">
        <f t="shared" si="3"/>
        <v>7</v>
      </c>
      <c r="S44">
        <f t="shared" si="4"/>
        <v>2</v>
      </c>
      <c r="T44">
        <f t="shared" si="5"/>
        <v>0</v>
      </c>
      <c r="U44">
        <f t="shared" si="1"/>
        <v>0</v>
      </c>
      <c r="W44">
        <f t="shared" si="8"/>
        <v>2010</v>
      </c>
      <c r="AA44" t="str">
        <f t="shared" si="12"/>
        <v/>
      </c>
      <c r="AB44">
        <f t="shared" si="6"/>
        <v>2010</v>
      </c>
    </row>
    <row r="45" spans="1:28" x14ac:dyDescent="0.2">
      <c r="A45">
        <f t="shared" si="7"/>
        <v>37</v>
      </c>
      <c r="B45" s="29" t="str">
        <f t="shared" si="9"/>
        <v>c</v>
      </c>
      <c r="C45" s="21" t="str">
        <f>IF(A45&gt;$A$1,"",IF(VLOOKUP($A45,'Konten zum Auswählen'!$D$9:$L$261,6)="","",VLOOKUP($A45,'Konten zum Auswählen'!$D$9:$L$261,6)))</f>
        <v>Passivkonto</v>
      </c>
      <c r="D45" s="20" t="str">
        <f>IF(VLOOKUP($A45,'Konten zum Auswählen'!$D$9:$L$261,7)="","",VLOOKUP($A45,'Konten zum Auswählen'!$D$9:$L$261,7))</f>
        <v/>
      </c>
      <c r="E45" s="21">
        <f>IF(A45&gt;$A$1,"",IF(VLOOKUP($A45,'Konten zum Auswählen'!$D$9:$L$261,8)="","",VLOOKUP($A45,'Konten zum Auswählen'!$D$9:$L$261,8)))</f>
        <v>2020</v>
      </c>
      <c r="F45" s="21" t="str">
        <f>IF(A45&gt;$A$1,"",IF(VLOOKUP($A45,'Konten zum Auswählen'!$D$9:$L$261,9)="","",VLOOKUP($A45,'Konten zum Auswählen'!$D$9:$L$261,9)))</f>
        <v>Kreditoren C</v>
      </c>
      <c r="H45" t="str">
        <f t="shared" si="10"/>
        <v>Passivkonto</v>
      </c>
      <c r="I45" s="29" t="str">
        <f t="shared" si="11"/>
        <v>c</v>
      </c>
      <c r="Q45">
        <f t="shared" si="0"/>
        <v>2020</v>
      </c>
      <c r="R45">
        <f t="shared" si="3"/>
        <v>7</v>
      </c>
      <c r="S45">
        <f t="shared" si="4"/>
        <v>2</v>
      </c>
      <c r="T45">
        <f t="shared" si="5"/>
        <v>0</v>
      </c>
      <c r="U45">
        <f t="shared" si="1"/>
        <v>0</v>
      </c>
      <c r="W45">
        <f t="shared" si="8"/>
        <v>2020</v>
      </c>
      <c r="AA45" t="str">
        <f t="shared" si="12"/>
        <v/>
      </c>
      <c r="AB45">
        <f t="shared" si="6"/>
        <v>2020</v>
      </c>
    </row>
    <row r="46" spans="1:28" x14ac:dyDescent="0.2">
      <c r="A46">
        <f t="shared" si="7"/>
        <v>38</v>
      </c>
      <c r="B46" s="29" t="str">
        <f t="shared" si="9"/>
        <v>c</v>
      </c>
      <c r="C46" s="21" t="str">
        <f>IF(A46&gt;$A$1,"",IF(VLOOKUP($A46,'Konten zum Auswählen'!$D$9:$L$261,6)="","",VLOOKUP($A46,'Konten zum Auswählen'!$D$9:$L$261,6)))</f>
        <v>Passivkonto</v>
      </c>
      <c r="D46" s="20" t="str">
        <f>IF(VLOOKUP($A46,'Konten zum Auswählen'!$D$9:$L$261,7)="","",VLOOKUP($A46,'Konten zum Auswählen'!$D$9:$L$261,7))</f>
        <v/>
      </c>
      <c r="E46" s="21">
        <f>IF(A46&gt;$A$1,"",IF(VLOOKUP($A46,'Konten zum Auswählen'!$D$9:$L$261,8)="","",VLOOKUP($A46,'Konten zum Auswählen'!$D$9:$L$261,8)))</f>
        <v>2100</v>
      </c>
      <c r="F46" s="21" t="str">
        <f>IF(A46&gt;$A$1,"",IF(VLOOKUP($A46,'Konten zum Auswählen'!$D$9:$L$261,9)="","",VLOOKUP($A46,'Konten zum Auswählen'!$D$9:$L$261,9)))</f>
        <v>Depot Clubartikel</v>
      </c>
      <c r="H46" t="str">
        <f t="shared" si="10"/>
        <v>Passivkonto</v>
      </c>
      <c r="I46" s="29" t="str">
        <f t="shared" si="11"/>
        <v>c</v>
      </c>
      <c r="Q46">
        <f t="shared" si="0"/>
        <v>2100</v>
      </c>
      <c r="R46">
        <f t="shared" si="3"/>
        <v>7</v>
      </c>
      <c r="S46">
        <f t="shared" si="4"/>
        <v>2</v>
      </c>
      <c r="T46">
        <f t="shared" si="5"/>
        <v>0</v>
      </c>
      <c r="U46">
        <f t="shared" si="1"/>
        <v>0</v>
      </c>
      <c r="W46">
        <f t="shared" si="8"/>
        <v>2100</v>
      </c>
      <c r="AA46" t="str">
        <f t="shared" si="12"/>
        <v/>
      </c>
      <c r="AB46">
        <f t="shared" si="6"/>
        <v>2100</v>
      </c>
    </row>
    <row r="47" spans="1:28" x14ac:dyDescent="0.2">
      <c r="A47">
        <f t="shared" si="7"/>
        <v>39</v>
      </c>
      <c r="B47" s="29" t="str">
        <f t="shared" si="9"/>
        <v>c</v>
      </c>
      <c r="C47" s="21" t="str">
        <f>IF(A47&gt;$A$1,"",IF(VLOOKUP($A47,'Konten zum Auswählen'!$D$9:$L$261,6)="","",VLOOKUP($A47,'Konten zum Auswählen'!$D$9:$L$261,6)))</f>
        <v>Passivkonto</v>
      </c>
      <c r="D47" s="20" t="str">
        <f>IF(VLOOKUP($A47,'Konten zum Auswählen'!$D$9:$L$261,7)="","",VLOOKUP($A47,'Konten zum Auswählen'!$D$9:$L$261,7))</f>
        <v/>
      </c>
      <c r="E47" s="21">
        <f>IF(A47&gt;$A$1,"",IF(VLOOKUP($A47,'Konten zum Auswählen'!$D$9:$L$261,8)="","",VLOOKUP($A47,'Konten zum Auswählen'!$D$9:$L$261,8)))</f>
        <v>2300</v>
      </c>
      <c r="F47" s="21" t="str">
        <f>IF(A47&gt;$A$1,"",IF(VLOOKUP($A47,'Konten zum Auswählen'!$D$9:$L$261,9)="","",VLOOKUP($A47,'Konten zum Auswählen'!$D$9:$L$261,9)))</f>
        <v>Transitorische Passiven</v>
      </c>
      <c r="H47" t="str">
        <f t="shared" si="10"/>
        <v>Passivkonto</v>
      </c>
      <c r="I47" s="29" t="str">
        <f t="shared" si="11"/>
        <v>c</v>
      </c>
      <c r="Q47">
        <f t="shared" si="0"/>
        <v>2300</v>
      </c>
      <c r="R47">
        <f t="shared" si="3"/>
        <v>7</v>
      </c>
      <c r="S47">
        <f t="shared" si="4"/>
        <v>2</v>
      </c>
      <c r="T47">
        <f t="shared" si="5"/>
        <v>0</v>
      </c>
      <c r="U47">
        <f t="shared" si="1"/>
        <v>0</v>
      </c>
      <c r="W47">
        <f t="shared" si="8"/>
        <v>2300</v>
      </c>
      <c r="AA47" t="str">
        <f t="shared" si="12"/>
        <v/>
      </c>
      <c r="AB47">
        <f t="shared" si="6"/>
        <v>2300</v>
      </c>
    </row>
    <row r="48" spans="1:28" x14ac:dyDescent="0.2">
      <c r="A48">
        <f t="shared" si="7"/>
        <v>40</v>
      </c>
      <c r="B48" s="29" t="str">
        <f t="shared" si="9"/>
        <v>c</v>
      </c>
      <c r="C48" s="21" t="str">
        <f>IF(A48&gt;$A$1,"",IF(VLOOKUP($A48,'Konten zum Auswählen'!$D$9:$L$261,6)="","",VLOOKUP($A48,'Konten zum Auswählen'!$D$9:$L$261,6)))</f>
        <v/>
      </c>
      <c r="D48" s="20" t="str">
        <f>IF(VLOOKUP($A48,'Konten zum Auswählen'!$D$9:$L$261,7)="","",VLOOKUP($A48,'Konten zum Auswählen'!$D$9:$L$261,7))</f>
        <v xml:space="preserve">  langfristiges Fremdkapital</v>
      </c>
      <c r="E48" s="21" t="str">
        <f>IF(A48&gt;$A$1,"",IF(VLOOKUP($A48,'Konten zum Auswählen'!$D$9:$L$261,8)="","",VLOOKUP($A48,'Konten zum Auswählen'!$D$9:$L$261,8)))</f>
        <v/>
      </c>
      <c r="F48" s="21" t="str">
        <f>IF(A48&gt;$A$1,"",IF(VLOOKUP($A48,'Konten zum Auswählen'!$D$9:$L$261,9)="","",VLOOKUP($A48,'Konten zum Auswählen'!$D$9:$L$261,9)))</f>
        <v/>
      </c>
      <c r="H48" t="str">
        <f t="shared" si="10"/>
        <v/>
      </c>
      <c r="I48" s="29" t="str">
        <f t="shared" si="11"/>
        <v>c</v>
      </c>
      <c r="Q48" t="str">
        <f t="shared" si="0"/>
        <v/>
      </c>
      <c r="R48">
        <f t="shared" si="3"/>
        <v>7</v>
      </c>
      <c r="S48">
        <f t="shared" si="4"/>
        <v>3</v>
      </c>
      <c r="T48">
        <f t="shared" si="5"/>
        <v>0</v>
      </c>
      <c r="U48">
        <f t="shared" si="1"/>
        <v>0</v>
      </c>
      <c r="W48">
        <f t="shared" si="8"/>
        <v>2300.0001000000002</v>
      </c>
      <c r="AA48" t="str">
        <f t="shared" si="12"/>
        <v/>
      </c>
      <c r="AB48">
        <f t="shared" si="6"/>
        <v>0</v>
      </c>
    </row>
    <row r="49" spans="1:28" x14ac:dyDescent="0.2">
      <c r="A49">
        <f t="shared" si="7"/>
        <v>41</v>
      </c>
      <c r="B49" s="29" t="str">
        <f t="shared" si="9"/>
        <v>c</v>
      </c>
      <c r="C49" s="21" t="str">
        <f>IF(A49&gt;$A$1,"",IF(VLOOKUP($A49,'Konten zum Auswählen'!$D$9:$L$261,6)="","",VLOOKUP($A49,'Konten zum Auswählen'!$D$9:$L$261,6)))</f>
        <v>Passivkonto</v>
      </c>
      <c r="D49" s="20" t="str">
        <f>IF(VLOOKUP($A49,'Konten zum Auswählen'!$D$9:$L$261,7)="","",VLOOKUP($A49,'Konten zum Auswählen'!$D$9:$L$261,7))</f>
        <v/>
      </c>
      <c r="E49" s="21">
        <f>IF(A49&gt;$A$1,"",IF(VLOOKUP($A49,'Konten zum Auswählen'!$D$9:$L$261,8)="","",VLOOKUP($A49,'Konten zum Auswählen'!$D$9:$L$261,8)))</f>
        <v>2400</v>
      </c>
      <c r="F49" s="21" t="str">
        <f>IF(A49&gt;$A$1,"",IF(VLOOKUP($A49,'Konten zum Auswählen'!$D$9:$L$261,9)="","",VLOOKUP($A49,'Konten zum Auswählen'!$D$9:$L$261,9)))</f>
        <v>Hypotheken</v>
      </c>
      <c r="H49" t="str">
        <f t="shared" si="10"/>
        <v>Passivkonto</v>
      </c>
      <c r="I49" s="29" t="str">
        <f t="shared" si="11"/>
        <v>c</v>
      </c>
      <c r="Q49">
        <f t="shared" si="0"/>
        <v>2400</v>
      </c>
      <c r="R49">
        <f t="shared" si="3"/>
        <v>7</v>
      </c>
      <c r="S49">
        <f t="shared" si="4"/>
        <v>3</v>
      </c>
      <c r="T49">
        <f t="shared" si="5"/>
        <v>0</v>
      </c>
      <c r="U49">
        <f t="shared" si="1"/>
        <v>0</v>
      </c>
      <c r="W49">
        <f t="shared" si="8"/>
        <v>2400</v>
      </c>
      <c r="AA49" t="str">
        <f t="shared" si="12"/>
        <v/>
      </c>
      <c r="AB49">
        <f t="shared" si="6"/>
        <v>2400</v>
      </c>
    </row>
    <row r="50" spans="1:28" x14ac:dyDescent="0.2">
      <c r="A50">
        <f t="shared" si="7"/>
        <v>42</v>
      </c>
      <c r="B50" s="29" t="str">
        <f t="shared" si="9"/>
        <v>c</v>
      </c>
      <c r="C50" s="21" t="str">
        <f>IF(A50&gt;$A$1,"",IF(VLOOKUP($A50,'Konten zum Auswählen'!$D$9:$L$261,6)="","",VLOOKUP($A50,'Konten zum Auswählen'!$D$9:$L$261,6)))</f>
        <v>Passivkonto</v>
      </c>
      <c r="D50" s="20" t="str">
        <f>IF(VLOOKUP($A50,'Konten zum Auswählen'!$D$9:$L$261,7)="","",VLOOKUP($A50,'Konten zum Auswählen'!$D$9:$L$261,7))</f>
        <v/>
      </c>
      <c r="E50" s="21">
        <f>IF(A50&gt;$A$1,"",IF(VLOOKUP($A50,'Konten zum Auswählen'!$D$9:$L$261,8)="","",VLOOKUP($A50,'Konten zum Auswählen'!$D$9:$L$261,8)))</f>
        <v>2500</v>
      </c>
      <c r="F50" s="21" t="str">
        <f>IF(A50&gt;$A$1,"",IF(VLOOKUP($A50,'Konten zum Auswählen'!$D$9:$L$261,9)="","",VLOOKUP($A50,'Konten zum Auswählen'!$D$9:$L$261,9)))</f>
        <v>Darlehen</v>
      </c>
      <c r="H50" t="str">
        <f t="shared" si="10"/>
        <v>Passivkonto</v>
      </c>
      <c r="I50" s="29" t="str">
        <f t="shared" si="11"/>
        <v>c</v>
      </c>
      <c r="Q50">
        <f t="shared" si="0"/>
        <v>2500</v>
      </c>
      <c r="R50">
        <f t="shared" si="3"/>
        <v>7</v>
      </c>
      <c r="S50">
        <f t="shared" si="4"/>
        <v>3</v>
      </c>
      <c r="T50">
        <f t="shared" si="5"/>
        <v>0</v>
      </c>
      <c r="U50">
        <f t="shared" si="1"/>
        <v>0</v>
      </c>
      <c r="W50">
        <f t="shared" si="8"/>
        <v>2500</v>
      </c>
      <c r="AA50" t="str">
        <f t="shared" si="12"/>
        <v/>
      </c>
      <c r="AB50">
        <f t="shared" si="6"/>
        <v>2500</v>
      </c>
    </row>
    <row r="51" spans="1:28" x14ac:dyDescent="0.2">
      <c r="A51">
        <f t="shared" si="7"/>
        <v>43</v>
      </c>
      <c r="B51" s="29" t="str">
        <f t="shared" si="9"/>
        <v>c</v>
      </c>
      <c r="C51" s="21" t="str">
        <f>IF(A51&gt;$A$1,"",IF(VLOOKUP($A51,'Konten zum Auswählen'!$D$9:$L$261,6)="","",VLOOKUP($A51,'Konten zum Auswählen'!$D$9:$L$261,6)))</f>
        <v>Passivkonto</v>
      </c>
      <c r="D51" s="20" t="str">
        <f>IF(VLOOKUP($A51,'Konten zum Auswählen'!$D$9:$L$261,7)="","",VLOOKUP($A51,'Konten zum Auswählen'!$D$9:$L$261,7))</f>
        <v/>
      </c>
      <c r="E51" s="21">
        <f>IF(A51&gt;$A$1,"",IF(VLOOKUP($A51,'Konten zum Auswählen'!$D$9:$L$261,8)="","",VLOOKUP($A51,'Konten zum Auswählen'!$D$9:$L$261,8)))</f>
        <v>2510</v>
      </c>
      <c r="F51" s="21" t="str">
        <f>IF(A51&gt;$A$1,"",IF(VLOOKUP($A51,'Konten zum Auswählen'!$D$9:$L$261,9)="","",VLOOKUP($A51,'Konten zum Auswählen'!$D$9:$L$261,9)))</f>
        <v>Darlehen B</v>
      </c>
      <c r="H51" t="str">
        <f t="shared" si="10"/>
        <v>Passivkonto</v>
      </c>
      <c r="I51" s="29" t="str">
        <f t="shared" si="11"/>
        <v>c</v>
      </c>
      <c r="Q51">
        <f t="shared" si="0"/>
        <v>2510</v>
      </c>
      <c r="R51">
        <f t="shared" si="3"/>
        <v>7</v>
      </c>
      <c r="S51">
        <f t="shared" si="4"/>
        <v>3</v>
      </c>
      <c r="T51">
        <f t="shared" si="5"/>
        <v>0</v>
      </c>
      <c r="U51">
        <f t="shared" si="1"/>
        <v>0</v>
      </c>
      <c r="W51">
        <f t="shared" si="8"/>
        <v>2510</v>
      </c>
      <c r="AA51" t="str">
        <f t="shared" si="12"/>
        <v/>
      </c>
      <c r="AB51">
        <f t="shared" si="6"/>
        <v>2510</v>
      </c>
    </row>
    <row r="52" spans="1:28" x14ac:dyDescent="0.2">
      <c r="A52">
        <f t="shared" si="7"/>
        <v>44</v>
      </c>
      <c r="B52" s="29" t="str">
        <f t="shared" si="9"/>
        <v>c</v>
      </c>
      <c r="C52" s="21" t="str">
        <f>IF(A52&gt;$A$1,"",IF(VLOOKUP($A52,'Konten zum Auswählen'!$D$9:$L$261,6)="","",VLOOKUP($A52,'Konten zum Auswählen'!$D$9:$L$261,6)))</f>
        <v>Passivkonto</v>
      </c>
      <c r="D52" s="20" t="str">
        <f>IF(VLOOKUP($A52,'Konten zum Auswählen'!$D$9:$L$261,7)="","",VLOOKUP($A52,'Konten zum Auswählen'!$D$9:$L$261,7))</f>
        <v/>
      </c>
      <c r="E52" s="21">
        <f>IF(A52&gt;$A$1,"",IF(VLOOKUP($A52,'Konten zum Auswählen'!$D$9:$L$261,8)="","",VLOOKUP($A52,'Konten zum Auswählen'!$D$9:$L$261,8)))</f>
        <v>2600</v>
      </c>
      <c r="F52" s="21" t="str">
        <f>IF(A52&gt;$A$1,"",IF(VLOOKUP($A52,'Konten zum Auswählen'!$D$9:$L$261,9)="","",VLOOKUP($A52,'Konten zum Auswählen'!$D$9:$L$261,9)))</f>
        <v>Rückstellungen</v>
      </c>
      <c r="H52" t="str">
        <f t="shared" si="10"/>
        <v>Passivkonto</v>
      </c>
      <c r="I52" s="29" t="str">
        <f t="shared" si="11"/>
        <v>c</v>
      </c>
      <c r="Q52">
        <f t="shared" si="0"/>
        <v>2600</v>
      </c>
      <c r="R52">
        <f t="shared" si="3"/>
        <v>7</v>
      </c>
      <c r="S52">
        <f t="shared" si="4"/>
        <v>3</v>
      </c>
      <c r="T52">
        <f t="shared" si="5"/>
        <v>0</v>
      </c>
      <c r="U52">
        <f t="shared" si="1"/>
        <v>0</v>
      </c>
      <c r="W52">
        <f t="shared" si="8"/>
        <v>2600</v>
      </c>
      <c r="AA52" t="str">
        <f t="shared" si="12"/>
        <v/>
      </c>
      <c r="AB52">
        <f t="shared" si="6"/>
        <v>2600</v>
      </c>
    </row>
    <row r="53" spans="1:28" x14ac:dyDescent="0.2">
      <c r="A53">
        <f t="shared" si="7"/>
        <v>45</v>
      </c>
      <c r="B53" s="29" t="str">
        <f t="shared" si="9"/>
        <v>c</v>
      </c>
      <c r="C53" s="21" t="str">
        <f>IF(A53&gt;$A$1,"",IF(VLOOKUP($A53,'Konten zum Auswählen'!$D$9:$L$261,6)="","",VLOOKUP($A53,'Konten zum Auswählen'!$D$9:$L$261,6)))</f>
        <v>Passivkonto</v>
      </c>
      <c r="D53" s="20" t="str">
        <f>IF(VLOOKUP($A53,'Konten zum Auswählen'!$D$9:$L$261,7)="","",VLOOKUP($A53,'Konten zum Auswählen'!$D$9:$L$261,7))</f>
        <v/>
      </c>
      <c r="E53" s="21">
        <f>IF(A53&gt;$A$1,"",IF(VLOOKUP($A53,'Konten zum Auswählen'!$D$9:$L$261,8)="","",VLOOKUP($A53,'Konten zum Auswählen'!$D$9:$L$261,8)))</f>
        <v>2610</v>
      </c>
      <c r="F53" s="21" t="str">
        <f>IF(A53&gt;$A$1,"",IF(VLOOKUP($A53,'Konten zum Auswählen'!$D$9:$L$261,9)="","",VLOOKUP($A53,'Konten zum Auswählen'!$D$9:$L$261,9)))</f>
        <v>weitere Rückstellungen</v>
      </c>
      <c r="H53" t="str">
        <f t="shared" si="10"/>
        <v>Passivkonto</v>
      </c>
      <c r="I53" s="29" t="str">
        <f t="shared" si="11"/>
        <v>c</v>
      </c>
      <c r="Q53">
        <f t="shared" si="0"/>
        <v>2610</v>
      </c>
      <c r="R53">
        <f t="shared" si="3"/>
        <v>7</v>
      </c>
      <c r="S53">
        <f t="shared" si="4"/>
        <v>3</v>
      </c>
      <c r="T53">
        <f t="shared" si="5"/>
        <v>0</v>
      </c>
      <c r="U53">
        <f t="shared" si="1"/>
        <v>0</v>
      </c>
      <c r="W53">
        <f t="shared" si="8"/>
        <v>2610</v>
      </c>
      <c r="AA53" t="str">
        <f t="shared" si="12"/>
        <v/>
      </c>
      <c r="AB53">
        <f t="shared" si="6"/>
        <v>2610</v>
      </c>
    </row>
    <row r="54" spans="1:28" x14ac:dyDescent="0.2">
      <c r="A54">
        <f t="shared" si="7"/>
        <v>46</v>
      </c>
      <c r="B54" s="29" t="str">
        <f t="shared" si="9"/>
        <v>c</v>
      </c>
      <c r="C54" s="21" t="str">
        <f>IF(A54&gt;$A$1,"",IF(VLOOKUP($A54,'Konten zum Auswählen'!$D$9:$L$261,6)="","",VLOOKUP($A54,'Konten zum Auswählen'!$D$9:$L$261,6)))</f>
        <v/>
      </c>
      <c r="D54" s="20" t="str">
        <f>IF(VLOOKUP($A54,'Konten zum Auswählen'!$D$9:$L$261,7)="","",VLOOKUP($A54,'Konten zum Auswählen'!$D$9:$L$261,7))</f>
        <v>Eigenkapital</v>
      </c>
      <c r="E54" s="21" t="str">
        <f>IF(A54&gt;$A$1,"",IF(VLOOKUP($A54,'Konten zum Auswählen'!$D$9:$L$261,8)="","",VLOOKUP($A54,'Konten zum Auswählen'!$D$9:$L$261,8)))</f>
        <v/>
      </c>
      <c r="F54" s="21" t="str">
        <f>IF(A54&gt;$A$1,"",IF(VLOOKUP($A54,'Konten zum Auswählen'!$D$9:$L$261,9)="","",VLOOKUP($A54,'Konten zum Auswählen'!$D$9:$L$261,9)))</f>
        <v/>
      </c>
      <c r="H54" t="str">
        <f t="shared" si="10"/>
        <v/>
      </c>
      <c r="I54" s="29" t="str">
        <f t="shared" si="11"/>
        <v>c</v>
      </c>
      <c r="Q54" t="str">
        <f t="shared" si="0"/>
        <v/>
      </c>
      <c r="R54">
        <f t="shared" si="3"/>
        <v>7</v>
      </c>
      <c r="S54">
        <f t="shared" si="4"/>
        <v>4</v>
      </c>
      <c r="T54">
        <f t="shared" si="5"/>
        <v>0</v>
      </c>
      <c r="U54">
        <f t="shared" si="1"/>
        <v>0</v>
      </c>
      <c r="W54">
        <f t="shared" si="8"/>
        <v>2610.0001000000002</v>
      </c>
      <c r="AA54" t="str">
        <f t="shared" si="12"/>
        <v/>
      </c>
      <c r="AB54">
        <f t="shared" si="6"/>
        <v>0</v>
      </c>
    </row>
    <row r="55" spans="1:28" x14ac:dyDescent="0.2">
      <c r="A55">
        <f t="shared" si="7"/>
        <v>47</v>
      </c>
      <c r="B55" s="29" t="str">
        <f t="shared" si="9"/>
        <v>c</v>
      </c>
      <c r="C55" s="21" t="str">
        <f>IF(A55&gt;$A$1,"",IF(VLOOKUP($A55,'Konten zum Auswählen'!$D$9:$L$261,6)="","",VLOOKUP($A55,'Konten zum Auswählen'!$D$9:$L$261,6)))</f>
        <v>Passivkonto</v>
      </c>
      <c r="D55" s="20" t="str">
        <f>IF(VLOOKUP($A55,'Konten zum Auswählen'!$D$9:$L$261,7)="","",VLOOKUP($A55,'Konten zum Auswählen'!$D$9:$L$261,7))</f>
        <v/>
      </c>
      <c r="E55" s="21">
        <f>IF(A55&gt;$A$1,"",IF(VLOOKUP($A55,'Konten zum Auswählen'!$D$9:$L$261,8)="","",VLOOKUP($A55,'Konten zum Auswählen'!$D$9:$L$261,8)))</f>
        <v>2800</v>
      </c>
      <c r="F55" s="21" t="str">
        <f>IF(A55&gt;$A$1,"",IF(VLOOKUP($A55,'Konten zum Auswählen'!$D$9:$L$261,9)="","",VLOOKUP($A55,'Konten zum Auswählen'!$D$9:$L$261,9)))</f>
        <v>Vereinskapital</v>
      </c>
      <c r="H55" t="str">
        <f t="shared" si="10"/>
        <v>Passivkonto</v>
      </c>
      <c r="I55" s="29" t="str">
        <f t="shared" si="11"/>
        <v>c</v>
      </c>
      <c r="Q55">
        <f t="shared" si="0"/>
        <v>2800</v>
      </c>
      <c r="R55">
        <f t="shared" si="3"/>
        <v>7</v>
      </c>
      <c r="S55">
        <f t="shared" si="4"/>
        <v>4</v>
      </c>
      <c r="T55">
        <f t="shared" si="5"/>
        <v>0</v>
      </c>
      <c r="U55">
        <f t="shared" si="1"/>
        <v>0</v>
      </c>
      <c r="W55">
        <f t="shared" si="8"/>
        <v>2800</v>
      </c>
      <c r="AA55" t="str">
        <f t="shared" si="12"/>
        <v/>
      </c>
      <c r="AB55">
        <f t="shared" si="6"/>
        <v>2800</v>
      </c>
    </row>
    <row r="56" spans="1:28" x14ac:dyDescent="0.2">
      <c r="A56">
        <f t="shared" si="7"/>
        <v>48</v>
      </c>
      <c r="B56" s="29" t="str">
        <f t="shared" si="9"/>
        <v>c</v>
      </c>
      <c r="C56" s="21" t="str">
        <f>IF(A56&gt;$A$1,"",IF(VLOOKUP($A56,'Konten zum Auswählen'!$D$9:$L$261,6)="","",VLOOKUP($A56,'Konten zum Auswählen'!$D$9:$L$261,6)))</f>
        <v>Passivkonto</v>
      </c>
      <c r="D56" s="20" t="str">
        <f>IF(VLOOKUP($A56,'Konten zum Auswählen'!$D$9:$L$261,7)="","",VLOOKUP($A56,'Konten zum Auswählen'!$D$9:$L$261,7))</f>
        <v/>
      </c>
      <c r="E56" s="21">
        <f>IF(A56&gt;$A$1,"",IF(VLOOKUP($A56,'Konten zum Auswählen'!$D$9:$L$261,8)="","",VLOOKUP($A56,'Konten zum Auswählen'!$D$9:$L$261,8)))</f>
        <v>2900</v>
      </c>
      <c r="F56" s="21" t="str">
        <f>IF(A56&gt;$A$1,"",IF(VLOOKUP($A56,'Konten zum Auswählen'!$D$9:$L$261,9)="","",VLOOKUP($A56,'Konten zum Auswählen'!$D$9:$L$261,9)))</f>
        <v>Reserven</v>
      </c>
      <c r="H56" t="str">
        <f t="shared" si="10"/>
        <v>Passivkonto</v>
      </c>
      <c r="I56" s="29" t="str">
        <f t="shared" si="11"/>
        <v>c</v>
      </c>
      <c r="Q56">
        <f t="shared" si="0"/>
        <v>2900</v>
      </c>
      <c r="R56">
        <f t="shared" si="3"/>
        <v>7</v>
      </c>
      <c r="S56">
        <f t="shared" si="4"/>
        <v>4</v>
      </c>
      <c r="T56">
        <f t="shared" si="5"/>
        <v>0</v>
      </c>
      <c r="U56">
        <f t="shared" si="1"/>
        <v>0</v>
      </c>
      <c r="W56">
        <f t="shared" si="8"/>
        <v>2900</v>
      </c>
      <c r="AA56" t="str">
        <f t="shared" si="12"/>
        <v/>
      </c>
      <c r="AB56">
        <f t="shared" si="6"/>
        <v>2900</v>
      </c>
    </row>
    <row r="57" spans="1:28" x14ac:dyDescent="0.2">
      <c r="A57">
        <f t="shared" si="7"/>
        <v>49</v>
      </c>
      <c r="B57" s="29" t="str">
        <f t="shared" si="9"/>
        <v>c</v>
      </c>
      <c r="C57" s="21" t="str">
        <f>IF(A57&gt;$A$1,"",IF(VLOOKUP($A57,'Konten zum Auswählen'!$D$9:$L$261,6)="","",VLOOKUP($A57,'Konten zum Auswählen'!$D$9:$L$261,6)))</f>
        <v>Passivkonto</v>
      </c>
      <c r="D57" s="20" t="str">
        <f>IF(VLOOKUP($A57,'Konten zum Auswählen'!$D$9:$L$261,7)="","",VLOOKUP($A57,'Konten zum Auswählen'!$D$9:$L$261,7))</f>
        <v/>
      </c>
      <c r="E57" s="21">
        <f>IF(A57&gt;$A$1,"",IF(VLOOKUP($A57,'Konten zum Auswählen'!$D$9:$L$261,8)="","",VLOOKUP($A57,'Konten zum Auswählen'!$D$9:$L$261,8)))</f>
        <v>2990</v>
      </c>
      <c r="F57" s="21" t="str">
        <f>IF(A57&gt;$A$1,"",IF(VLOOKUP($A57,'Konten zum Auswählen'!$D$9:$L$261,9)="","",VLOOKUP($A57,'Konten zum Auswählen'!$D$9:$L$261,9)))</f>
        <v>Gewinnvortrag / Verlustvortrag</v>
      </c>
      <c r="H57" t="str">
        <f t="shared" si="10"/>
        <v>Passivkonto</v>
      </c>
      <c r="I57" s="29" t="str">
        <f t="shared" si="11"/>
        <v>c</v>
      </c>
      <c r="Q57">
        <f t="shared" si="0"/>
        <v>2990</v>
      </c>
      <c r="R57">
        <f t="shared" si="3"/>
        <v>7</v>
      </c>
      <c r="S57">
        <f t="shared" si="4"/>
        <v>4</v>
      </c>
      <c r="T57">
        <f t="shared" si="5"/>
        <v>0</v>
      </c>
      <c r="U57">
        <f t="shared" si="1"/>
        <v>0</v>
      </c>
      <c r="W57">
        <f t="shared" si="8"/>
        <v>2990</v>
      </c>
      <c r="AA57" t="str">
        <f t="shared" si="12"/>
        <v/>
      </c>
      <c r="AB57">
        <f t="shared" si="6"/>
        <v>2990</v>
      </c>
    </row>
    <row r="58" spans="1:28" x14ac:dyDescent="0.2">
      <c r="A58">
        <f t="shared" si="7"/>
        <v>50</v>
      </c>
      <c r="B58" s="29" t="str">
        <f t="shared" si="9"/>
        <v>c</v>
      </c>
      <c r="C58" s="21" t="str">
        <f>IF(A58&gt;$A$1,"",IF(VLOOKUP($A58,'Konten zum Auswählen'!$D$9:$L$261,6)="","",VLOOKUP($A58,'Konten zum Auswählen'!$D$9:$L$261,6)))</f>
        <v/>
      </c>
      <c r="D58" s="20" t="str">
        <f>IF(VLOOKUP($A58,'Konten zum Auswählen'!$D$9:$L$261,7)="","",VLOOKUP($A58,'Konten zum Auswählen'!$D$9:$L$261,7))</f>
        <v>Aufwände Vereinsbetrieb</v>
      </c>
      <c r="E58" s="21" t="str">
        <f>IF(A58&gt;$A$1,"",IF(VLOOKUP($A58,'Konten zum Auswählen'!$D$9:$L$261,8)="","",VLOOKUP($A58,'Konten zum Auswählen'!$D$9:$L$261,8)))</f>
        <v/>
      </c>
      <c r="F58" s="21" t="str">
        <f>IF(A58&gt;$A$1,"",IF(VLOOKUP($A58,'Konten zum Auswählen'!$D$9:$L$261,9)="","",VLOOKUP($A58,'Konten zum Auswählen'!$D$9:$L$261,9)))</f>
        <v/>
      </c>
      <c r="H58" t="str">
        <f t="shared" si="10"/>
        <v/>
      </c>
      <c r="I58" s="29" t="str">
        <f t="shared" si="11"/>
        <v>c</v>
      </c>
      <c r="Q58" t="str">
        <f t="shared" si="0"/>
        <v/>
      </c>
      <c r="R58">
        <f t="shared" si="3"/>
        <v>7</v>
      </c>
      <c r="S58">
        <f t="shared" si="4"/>
        <v>4</v>
      </c>
      <c r="T58">
        <f t="shared" si="5"/>
        <v>1</v>
      </c>
      <c r="U58">
        <f t="shared" si="1"/>
        <v>0</v>
      </c>
      <c r="W58">
        <f t="shared" si="8"/>
        <v>2990.0001000000002</v>
      </c>
      <c r="AA58" t="str">
        <f t="shared" si="12"/>
        <v/>
      </c>
      <c r="AB58">
        <f t="shared" si="6"/>
        <v>0</v>
      </c>
    </row>
    <row r="59" spans="1:28" x14ac:dyDescent="0.2">
      <c r="A59">
        <f t="shared" si="7"/>
        <v>51</v>
      </c>
      <c r="B59" s="29" t="str">
        <f t="shared" si="9"/>
        <v>c</v>
      </c>
      <c r="C59" s="21" t="str">
        <f>IF(A59&gt;$A$1,"",IF(VLOOKUP($A59,'Konten zum Auswählen'!$D$9:$L$261,6)="","",VLOOKUP($A59,'Konten zum Auswählen'!$D$9:$L$261,6)))</f>
        <v>Aufwandskonto</v>
      </c>
      <c r="D59" s="20" t="str">
        <f>IF(VLOOKUP($A59,'Konten zum Auswählen'!$D$9:$L$261,7)="","",VLOOKUP($A59,'Konten zum Auswählen'!$D$9:$L$261,7))</f>
        <v/>
      </c>
      <c r="E59" s="21">
        <f>IF(A59&gt;$A$1,"",IF(VLOOKUP($A59,'Konten zum Auswählen'!$D$9:$L$261,8)="","",VLOOKUP($A59,'Konten zum Auswählen'!$D$9:$L$261,8)))</f>
        <v>3000</v>
      </c>
      <c r="F59" s="21" t="str">
        <f>IF(A59&gt;$A$1,"",IF(VLOOKUP($A59,'Konten zum Auswählen'!$D$9:$L$261,9)="","",VLOOKUP($A59,'Konten zum Auswählen'!$D$9:$L$261,9)))</f>
        <v>Verbandsbeiträge Verband A</v>
      </c>
      <c r="H59" t="str">
        <f t="shared" si="10"/>
        <v>Aufwandskonto</v>
      </c>
      <c r="I59" s="29" t="str">
        <f t="shared" si="11"/>
        <v>c</v>
      </c>
      <c r="Q59">
        <f t="shared" si="0"/>
        <v>3000</v>
      </c>
      <c r="R59">
        <f t="shared" si="3"/>
        <v>7</v>
      </c>
      <c r="S59">
        <f t="shared" si="4"/>
        <v>4</v>
      </c>
      <c r="T59">
        <f t="shared" si="5"/>
        <v>1</v>
      </c>
      <c r="U59">
        <f t="shared" si="1"/>
        <v>0</v>
      </c>
      <c r="W59">
        <f t="shared" si="8"/>
        <v>3000</v>
      </c>
      <c r="AA59" t="str">
        <f t="shared" si="12"/>
        <v/>
      </c>
      <c r="AB59">
        <f t="shared" si="6"/>
        <v>3000</v>
      </c>
    </row>
    <row r="60" spans="1:28" x14ac:dyDescent="0.2">
      <c r="A60">
        <f t="shared" si="7"/>
        <v>52</v>
      </c>
      <c r="B60" s="29" t="str">
        <f t="shared" si="9"/>
        <v>c</v>
      </c>
      <c r="C60" s="21" t="str">
        <f>IF(A60&gt;$A$1,"",IF(VLOOKUP($A60,'Konten zum Auswählen'!$D$9:$L$261,6)="","",VLOOKUP($A60,'Konten zum Auswählen'!$D$9:$L$261,6)))</f>
        <v>Aufwandskonto</v>
      </c>
      <c r="D60" s="20" t="str">
        <f>IF(VLOOKUP($A60,'Konten zum Auswählen'!$D$9:$L$261,7)="","",VLOOKUP($A60,'Konten zum Auswählen'!$D$9:$L$261,7))</f>
        <v/>
      </c>
      <c r="E60" s="21">
        <f>IF(A60&gt;$A$1,"",IF(VLOOKUP($A60,'Konten zum Auswählen'!$D$9:$L$261,8)="","",VLOOKUP($A60,'Konten zum Auswählen'!$D$9:$L$261,8)))</f>
        <v>3010</v>
      </c>
      <c r="F60" s="21" t="str">
        <f>IF(A60&gt;$A$1,"",IF(VLOOKUP($A60,'Konten zum Auswählen'!$D$9:$L$261,9)="","",VLOOKUP($A60,'Konten zum Auswählen'!$D$9:$L$261,9)))</f>
        <v>Verbandsbeiträge Verband B</v>
      </c>
      <c r="H60" t="str">
        <f t="shared" si="10"/>
        <v>Aufwandskonto</v>
      </c>
      <c r="I60" s="29" t="str">
        <f t="shared" si="11"/>
        <v>c</v>
      </c>
      <c r="Q60">
        <f t="shared" si="0"/>
        <v>3010</v>
      </c>
      <c r="R60">
        <f t="shared" si="3"/>
        <v>7</v>
      </c>
      <c r="S60">
        <f t="shared" si="4"/>
        <v>4</v>
      </c>
      <c r="T60">
        <f t="shared" si="5"/>
        <v>1</v>
      </c>
      <c r="U60">
        <f t="shared" si="1"/>
        <v>0</v>
      </c>
      <c r="W60">
        <f t="shared" si="8"/>
        <v>3010</v>
      </c>
      <c r="AA60" t="str">
        <f t="shared" si="12"/>
        <v/>
      </c>
      <c r="AB60">
        <f t="shared" si="6"/>
        <v>3010</v>
      </c>
    </row>
    <row r="61" spans="1:28" x14ac:dyDescent="0.2">
      <c r="A61">
        <f t="shared" si="7"/>
        <v>53</v>
      </c>
      <c r="B61" s="29" t="str">
        <f t="shared" si="9"/>
        <v>c</v>
      </c>
      <c r="C61" s="21" t="str">
        <f>IF(A61&gt;$A$1,"",IF(VLOOKUP($A61,'Konten zum Auswählen'!$D$9:$L$261,6)="","",VLOOKUP($A61,'Konten zum Auswählen'!$D$9:$L$261,6)))</f>
        <v>Aufwandskonto</v>
      </c>
      <c r="D61" s="20" t="str">
        <f>IF(VLOOKUP($A61,'Konten zum Auswählen'!$D$9:$L$261,7)="","",VLOOKUP($A61,'Konten zum Auswählen'!$D$9:$L$261,7))</f>
        <v/>
      </c>
      <c r="E61" s="21">
        <f>IF(A61&gt;$A$1,"",IF(VLOOKUP($A61,'Konten zum Auswählen'!$D$9:$L$261,8)="","",VLOOKUP($A61,'Konten zum Auswählen'!$D$9:$L$261,8)))</f>
        <v>3020</v>
      </c>
      <c r="F61" s="21" t="str">
        <f>IF(A61&gt;$A$1,"",IF(VLOOKUP($A61,'Konten zum Auswählen'!$D$9:$L$261,9)="","",VLOOKUP($A61,'Konten zum Auswählen'!$D$9:$L$261,9)))</f>
        <v>Aufwände für Lizenzen</v>
      </c>
      <c r="H61" t="str">
        <f t="shared" si="10"/>
        <v>Aufwandskonto</v>
      </c>
      <c r="I61" s="29" t="str">
        <f t="shared" si="11"/>
        <v>c</v>
      </c>
      <c r="Q61">
        <f t="shared" si="0"/>
        <v>3020</v>
      </c>
      <c r="R61">
        <f t="shared" si="3"/>
        <v>7</v>
      </c>
      <c r="S61">
        <f t="shared" si="4"/>
        <v>4</v>
      </c>
      <c r="T61">
        <f t="shared" si="5"/>
        <v>1</v>
      </c>
      <c r="U61">
        <f t="shared" si="1"/>
        <v>0</v>
      </c>
      <c r="W61">
        <f t="shared" si="8"/>
        <v>3020</v>
      </c>
      <c r="AA61" t="str">
        <f t="shared" si="12"/>
        <v/>
      </c>
      <c r="AB61">
        <f t="shared" si="6"/>
        <v>3020</v>
      </c>
    </row>
    <row r="62" spans="1:28" x14ac:dyDescent="0.2">
      <c r="A62">
        <f t="shared" si="7"/>
        <v>54</v>
      </c>
      <c r="B62" s="29" t="str">
        <f t="shared" si="9"/>
        <v>c</v>
      </c>
      <c r="C62" s="21" t="str">
        <f>IF(A62&gt;$A$1,"",IF(VLOOKUP($A62,'Konten zum Auswählen'!$D$9:$L$261,6)="","",VLOOKUP($A62,'Konten zum Auswählen'!$D$9:$L$261,6)))</f>
        <v>Aufwandskonto</v>
      </c>
      <c r="D62" s="20" t="str">
        <f>IF(VLOOKUP($A62,'Konten zum Auswählen'!$D$9:$L$261,7)="","",VLOOKUP($A62,'Konten zum Auswählen'!$D$9:$L$261,7))</f>
        <v/>
      </c>
      <c r="E62" s="21">
        <f>IF(A62&gt;$A$1,"",IF(VLOOKUP($A62,'Konten zum Auswählen'!$D$9:$L$261,8)="","",VLOOKUP($A62,'Konten zum Auswählen'!$D$9:$L$261,8)))</f>
        <v>3100</v>
      </c>
      <c r="F62" s="21" t="str">
        <f>IF(A62&gt;$A$1,"",IF(VLOOKUP($A62,'Konten zum Auswählen'!$D$9:$L$261,9)="","",VLOOKUP($A62,'Konten zum Auswählen'!$D$9:$L$261,9)))</f>
        <v>Mietzinsaufwand (Hallen/Probelokal)</v>
      </c>
      <c r="H62" t="str">
        <f t="shared" si="10"/>
        <v>Aufwandskonto</v>
      </c>
      <c r="I62" s="29" t="str">
        <f t="shared" si="11"/>
        <v>c</v>
      </c>
      <c r="Q62">
        <f t="shared" si="0"/>
        <v>3100</v>
      </c>
      <c r="R62">
        <f t="shared" si="3"/>
        <v>7</v>
      </c>
      <c r="S62">
        <f t="shared" si="4"/>
        <v>4</v>
      </c>
      <c r="T62">
        <f t="shared" si="5"/>
        <v>1</v>
      </c>
      <c r="U62">
        <f t="shared" si="1"/>
        <v>0</v>
      </c>
      <c r="W62">
        <f t="shared" si="8"/>
        <v>3100</v>
      </c>
      <c r="AA62" t="str">
        <f t="shared" si="12"/>
        <v/>
      </c>
      <c r="AB62">
        <f t="shared" si="6"/>
        <v>3100</v>
      </c>
    </row>
    <row r="63" spans="1:28" x14ac:dyDescent="0.2">
      <c r="A63">
        <f t="shared" si="7"/>
        <v>55</v>
      </c>
      <c r="B63" s="29" t="str">
        <f t="shared" si="9"/>
        <v>c</v>
      </c>
      <c r="C63" s="21" t="str">
        <f>IF(A63&gt;$A$1,"",IF(VLOOKUP($A63,'Konten zum Auswählen'!$D$9:$L$261,6)="","",VLOOKUP($A63,'Konten zum Auswählen'!$D$9:$L$261,6)))</f>
        <v>Aufwandskonto</v>
      </c>
      <c r="D63" s="20" t="str">
        <f>IF(VLOOKUP($A63,'Konten zum Auswählen'!$D$9:$L$261,7)="","",VLOOKUP($A63,'Konten zum Auswählen'!$D$9:$L$261,7))</f>
        <v/>
      </c>
      <c r="E63" s="21">
        <f>IF(A63&gt;$A$1,"",IF(VLOOKUP($A63,'Konten zum Auswählen'!$D$9:$L$261,8)="","",VLOOKUP($A63,'Konten zum Auswählen'!$D$9:$L$261,8)))</f>
        <v>3200</v>
      </c>
      <c r="F63" s="21" t="str">
        <f>IF(A63&gt;$A$1,"",IF(VLOOKUP($A63,'Konten zum Auswählen'!$D$9:$L$261,9)="","",VLOOKUP($A63,'Konten zum Auswählen'!$D$9:$L$261,9)))</f>
        <v>Versicherungen</v>
      </c>
      <c r="H63" t="str">
        <f t="shared" si="10"/>
        <v>Aufwandskonto</v>
      </c>
      <c r="I63" s="29" t="str">
        <f t="shared" si="11"/>
        <v>c</v>
      </c>
      <c r="Q63">
        <f t="shared" si="0"/>
        <v>3200</v>
      </c>
      <c r="R63">
        <f t="shared" si="3"/>
        <v>7</v>
      </c>
      <c r="S63">
        <f t="shared" si="4"/>
        <v>4</v>
      </c>
      <c r="T63">
        <f t="shared" si="5"/>
        <v>1</v>
      </c>
      <c r="U63">
        <f t="shared" si="1"/>
        <v>0</v>
      </c>
      <c r="W63">
        <f t="shared" si="8"/>
        <v>3200</v>
      </c>
      <c r="AA63" t="str">
        <f t="shared" si="12"/>
        <v/>
      </c>
      <c r="AB63">
        <f t="shared" si="6"/>
        <v>3200</v>
      </c>
    </row>
    <row r="64" spans="1:28" x14ac:dyDescent="0.2">
      <c r="A64">
        <f t="shared" si="7"/>
        <v>56</v>
      </c>
      <c r="B64" s="29" t="str">
        <f t="shared" si="9"/>
        <v>c</v>
      </c>
      <c r="C64" s="21" t="str">
        <f>IF(A64&gt;$A$1,"",IF(VLOOKUP($A64,'Konten zum Auswählen'!$D$9:$L$261,6)="","",VLOOKUP($A64,'Konten zum Auswählen'!$D$9:$L$261,6)))</f>
        <v>Aufwandskonto</v>
      </c>
      <c r="D64" s="20" t="str">
        <f>IF(VLOOKUP($A64,'Konten zum Auswählen'!$D$9:$L$261,7)="","",VLOOKUP($A64,'Konten zum Auswählen'!$D$9:$L$261,7))</f>
        <v/>
      </c>
      <c r="E64" s="21">
        <f>IF(A64&gt;$A$1,"",IF(VLOOKUP($A64,'Konten zum Auswählen'!$D$9:$L$261,8)="","",VLOOKUP($A64,'Konten zum Auswählen'!$D$9:$L$261,8)))</f>
        <v>3300</v>
      </c>
      <c r="F64" s="21" t="str">
        <f>IF(A64&gt;$A$1,"",IF(VLOOKUP($A64,'Konten zum Auswählen'!$D$9:$L$261,9)="","",VLOOKUP($A64,'Konten zum Auswählen'!$D$9:$L$261,9)))</f>
        <v>Aufwände für Trainer/Dirigent</v>
      </c>
      <c r="H64" t="str">
        <f t="shared" si="10"/>
        <v>Aufwandskonto</v>
      </c>
      <c r="I64" s="29" t="str">
        <f t="shared" si="11"/>
        <v>c</v>
      </c>
      <c r="Q64">
        <f t="shared" si="0"/>
        <v>3300</v>
      </c>
      <c r="R64">
        <f t="shared" si="3"/>
        <v>7</v>
      </c>
      <c r="S64">
        <f t="shared" si="4"/>
        <v>4</v>
      </c>
      <c r="T64">
        <f t="shared" si="5"/>
        <v>1</v>
      </c>
      <c r="U64">
        <f t="shared" si="1"/>
        <v>0</v>
      </c>
      <c r="W64">
        <f t="shared" si="8"/>
        <v>3300</v>
      </c>
      <c r="AA64" t="str">
        <f t="shared" si="12"/>
        <v/>
      </c>
      <c r="AB64">
        <f t="shared" si="6"/>
        <v>3300</v>
      </c>
    </row>
    <row r="65" spans="1:28" x14ac:dyDescent="0.2">
      <c r="A65">
        <f t="shared" si="7"/>
        <v>57</v>
      </c>
      <c r="B65" s="29" t="str">
        <f t="shared" si="9"/>
        <v>c</v>
      </c>
      <c r="C65" s="21" t="str">
        <f>IF(A65&gt;$A$1,"",IF(VLOOKUP($A65,'Konten zum Auswählen'!$D$9:$L$261,6)="","",VLOOKUP($A65,'Konten zum Auswählen'!$D$9:$L$261,6)))</f>
        <v>Aufwandskonto</v>
      </c>
      <c r="D65" s="20" t="str">
        <f>IF(VLOOKUP($A65,'Konten zum Auswählen'!$D$9:$L$261,7)="","",VLOOKUP($A65,'Konten zum Auswählen'!$D$9:$L$261,7))</f>
        <v/>
      </c>
      <c r="E65" s="21">
        <f>IF(A65&gt;$A$1,"",IF(VLOOKUP($A65,'Konten zum Auswählen'!$D$9:$L$261,8)="","",VLOOKUP($A65,'Konten zum Auswählen'!$D$9:$L$261,8)))</f>
        <v>3310</v>
      </c>
      <c r="F65" s="21" t="str">
        <f>IF(A65&gt;$A$1,"",IF(VLOOKUP($A65,'Konten zum Auswählen'!$D$9:$L$261,9)="","",VLOOKUP($A65,'Konten zum Auswählen'!$D$9:$L$261,9)))</f>
        <v>Aufwände für Schiedsrichter/innen Zuzüger/innen</v>
      </c>
      <c r="H65" t="str">
        <f t="shared" si="10"/>
        <v>Aufwandskonto</v>
      </c>
      <c r="I65" s="29" t="str">
        <f t="shared" si="11"/>
        <v>c</v>
      </c>
      <c r="Q65">
        <f t="shared" si="0"/>
        <v>3310</v>
      </c>
      <c r="R65">
        <f t="shared" si="3"/>
        <v>7</v>
      </c>
      <c r="S65">
        <f t="shared" si="4"/>
        <v>4</v>
      </c>
      <c r="T65">
        <f t="shared" si="5"/>
        <v>1</v>
      </c>
      <c r="U65">
        <f t="shared" si="1"/>
        <v>0</v>
      </c>
      <c r="W65">
        <f t="shared" si="8"/>
        <v>3310</v>
      </c>
      <c r="AA65" t="str">
        <f t="shared" si="12"/>
        <v/>
      </c>
      <c r="AB65">
        <f t="shared" si="6"/>
        <v>3310</v>
      </c>
    </row>
    <row r="66" spans="1:28" x14ac:dyDescent="0.2">
      <c r="A66">
        <f t="shared" si="7"/>
        <v>58</v>
      </c>
      <c r="B66" s="29" t="str">
        <f t="shared" si="9"/>
        <v>c</v>
      </c>
      <c r="C66" s="21" t="str">
        <f>IF(A66&gt;$A$1,"",IF(VLOOKUP($A66,'Konten zum Auswählen'!$D$9:$L$261,6)="","",VLOOKUP($A66,'Konten zum Auswählen'!$D$9:$L$261,6)))</f>
        <v>Aufwandskonto</v>
      </c>
      <c r="D66" s="20" t="str">
        <f>IF(VLOOKUP($A66,'Konten zum Auswählen'!$D$9:$L$261,7)="","",VLOOKUP($A66,'Konten zum Auswählen'!$D$9:$L$261,7))</f>
        <v/>
      </c>
      <c r="E66" s="21">
        <f>IF(A66&gt;$A$1,"",IF(VLOOKUP($A66,'Konten zum Auswählen'!$D$9:$L$261,8)="","",VLOOKUP($A66,'Konten zum Auswählen'!$D$9:$L$261,8)))</f>
        <v>3400</v>
      </c>
      <c r="F66" s="21" t="str">
        <f>IF(A66&gt;$A$1,"",IF(VLOOKUP($A66,'Konten zum Auswählen'!$D$9:$L$261,9)="","",VLOOKUP($A66,'Konten zum Auswählen'!$D$9:$L$261,9)))</f>
        <v>Aufwände für Anlässe/ Auftritte</v>
      </c>
      <c r="H66" t="str">
        <f t="shared" si="10"/>
        <v>Aufwandskonto</v>
      </c>
      <c r="I66" s="29" t="str">
        <f t="shared" si="11"/>
        <v>c</v>
      </c>
      <c r="Q66">
        <f t="shared" si="0"/>
        <v>3400</v>
      </c>
      <c r="R66">
        <f t="shared" si="3"/>
        <v>7</v>
      </c>
      <c r="S66">
        <f t="shared" si="4"/>
        <v>4</v>
      </c>
      <c r="T66">
        <f t="shared" si="5"/>
        <v>1</v>
      </c>
      <c r="U66">
        <f t="shared" si="1"/>
        <v>0</v>
      </c>
      <c r="W66">
        <f t="shared" si="8"/>
        <v>3400</v>
      </c>
      <c r="AA66" t="str">
        <f t="shared" si="12"/>
        <v/>
      </c>
      <c r="AB66">
        <f t="shared" si="6"/>
        <v>3400</v>
      </c>
    </row>
    <row r="67" spans="1:28" x14ac:dyDescent="0.2">
      <c r="A67">
        <f t="shared" si="7"/>
        <v>59</v>
      </c>
      <c r="B67" s="29" t="str">
        <f t="shared" si="9"/>
        <v>c</v>
      </c>
      <c r="C67" s="21" t="str">
        <f>IF(A67&gt;$A$1,"",IF(VLOOKUP($A67,'Konten zum Auswählen'!$D$9:$L$261,6)="","",VLOOKUP($A67,'Konten zum Auswählen'!$D$9:$L$261,6)))</f>
        <v>Aufwandskonto</v>
      </c>
      <c r="D67" s="20" t="str">
        <f>IF(VLOOKUP($A67,'Konten zum Auswählen'!$D$9:$L$261,7)="","",VLOOKUP($A67,'Konten zum Auswählen'!$D$9:$L$261,7))</f>
        <v/>
      </c>
      <c r="E67" s="21">
        <f>IF(A67&gt;$A$1,"",IF(VLOOKUP($A67,'Konten zum Auswählen'!$D$9:$L$261,8)="","",VLOOKUP($A67,'Konten zum Auswählen'!$D$9:$L$261,8)))</f>
        <v>3410</v>
      </c>
      <c r="F67" s="21" t="str">
        <f>IF(A67&gt;$A$1,"",IF(VLOOKUP($A67,'Konten zum Auswählen'!$D$9:$L$261,9)="","",VLOOKUP($A67,'Konten zum Auswählen'!$D$9:$L$261,9)))</f>
        <v>Aufwände für Cafeteria</v>
      </c>
      <c r="H67" t="str">
        <f t="shared" si="10"/>
        <v>Aufwandskonto</v>
      </c>
      <c r="I67" s="29" t="str">
        <f t="shared" si="11"/>
        <v>c</v>
      </c>
      <c r="Q67">
        <f t="shared" si="0"/>
        <v>3410</v>
      </c>
      <c r="R67">
        <f t="shared" si="3"/>
        <v>7</v>
      </c>
      <c r="S67">
        <f t="shared" si="4"/>
        <v>4</v>
      </c>
      <c r="T67">
        <f t="shared" si="5"/>
        <v>1</v>
      </c>
      <c r="U67">
        <f t="shared" si="1"/>
        <v>0</v>
      </c>
      <c r="W67">
        <f t="shared" si="8"/>
        <v>3410</v>
      </c>
      <c r="AA67" t="str">
        <f t="shared" si="12"/>
        <v/>
      </c>
      <c r="AB67">
        <f t="shared" si="6"/>
        <v>3410</v>
      </c>
    </row>
    <row r="68" spans="1:28" x14ac:dyDescent="0.2">
      <c r="A68">
        <f t="shared" si="7"/>
        <v>60</v>
      </c>
      <c r="B68" s="29" t="str">
        <f t="shared" si="9"/>
        <v>c</v>
      </c>
      <c r="C68" s="21" t="str">
        <f>IF(A68&gt;$A$1,"",IF(VLOOKUP($A68,'Konten zum Auswählen'!$D$9:$L$261,6)="","",VLOOKUP($A68,'Konten zum Auswählen'!$D$9:$L$261,6)))</f>
        <v>Aufwandskonto</v>
      </c>
      <c r="D68" s="20" t="str">
        <f>IF(VLOOKUP($A68,'Konten zum Auswählen'!$D$9:$L$261,7)="","",VLOOKUP($A68,'Konten zum Auswählen'!$D$9:$L$261,7))</f>
        <v/>
      </c>
      <c r="E68" s="21">
        <f>IF(A68&gt;$A$1,"",IF(VLOOKUP($A68,'Konten zum Auswählen'!$D$9:$L$261,8)="","",VLOOKUP($A68,'Konten zum Auswählen'!$D$9:$L$261,8)))</f>
        <v>3500</v>
      </c>
      <c r="F68" s="21" t="str">
        <f>IF(A68&gt;$A$1,"",IF(VLOOKUP($A68,'Konten zum Auswählen'!$D$9:$L$261,9)="","",VLOOKUP($A68,'Konten zum Auswählen'!$D$9:$L$261,9)))</f>
        <v>Bussen aus Spielbetrieb</v>
      </c>
      <c r="H68" t="str">
        <f t="shared" si="10"/>
        <v>Aufwandskonto</v>
      </c>
      <c r="I68" s="29" t="str">
        <f t="shared" si="11"/>
        <v>c</v>
      </c>
      <c r="Q68">
        <f t="shared" ref="Q68:Q131" si="13">E68</f>
        <v>3500</v>
      </c>
      <c r="R68">
        <f t="shared" ref="R68:R131" si="14">IF(OR(AND(D68&lt;&gt;"",C69="",C70=$C$3),AND(D68&lt;&gt;"",C69=$C$3)),R67+1,R67)</f>
        <v>7</v>
      </c>
      <c r="S68">
        <f t="shared" ref="S68:S131" si="15">IF(OR(AND(D68&lt;&gt;"",C69="",C70=$C$4),AND(D68&lt;&gt;"",C69=$C$4)),S67+1,S67)</f>
        <v>4</v>
      </c>
      <c r="T68">
        <f t="shared" ref="T68:T131" si="16">IF(OR(AND(D68&lt;&gt;"",C69="",C70=$C$5),AND(D68&lt;&gt;"",C69=$C$5)),T67+1,T67)</f>
        <v>1</v>
      </c>
      <c r="U68">
        <f t="shared" ref="U68:U131" si="17">IF(OR(AND(D68&lt;&gt;"",C69="",C70=$C$6),AND(D68&lt;&gt;"",C69=$C$6)),U67+1,U67)</f>
        <v>0</v>
      </c>
      <c r="W68">
        <f t="shared" ref="W68:W131" si="18">IF(E68="",W67+0.0001,E68)</f>
        <v>3500</v>
      </c>
      <c r="AA68" t="str">
        <f t="shared" si="12"/>
        <v/>
      </c>
      <c r="AB68">
        <f t="shared" si="6"/>
        <v>3500</v>
      </c>
    </row>
    <row r="69" spans="1:28" x14ac:dyDescent="0.2">
      <c r="A69">
        <f t="shared" si="7"/>
        <v>61</v>
      </c>
      <c r="B69" s="29" t="str">
        <f t="shared" si="9"/>
        <v>c</v>
      </c>
      <c r="C69" s="21" t="str">
        <f>IF(A69&gt;$A$1,"",IF(VLOOKUP($A69,'Konten zum Auswählen'!$D$9:$L$261,6)="","",VLOOKUP($A69,'Konten zum Auswählen'!$D$9:$L$261,6)))</f>
        <v/>
      </c>
      <c r="D69" s="20" t="str">
        <f>IF(VLOOKUP($A69,'Konten zum Auswählen'!$D$9:$L$261,7)="","",VLOOKUP($A69,'Konten zum Auswählen'!$D$9:$L$261,7))</f>
        <v>Aufwände Nicht-Vereinsbetrieb</v>
      </c>
      <c r="E69" s="21" t="str">
        <f>IF(A69&gt;$A$1,"",IF(VLOOKUP($A69,'Konten zum Auswählen'!$D$9:$L$261,8)="","",VLOOKUP($A69,'Konten zum Auswählen'!$D$9:$L$261,8)))</f>
        <v/>
      </c>
      <c r="F69" s="21" t="str">
        <f>IF(A69&gt;$A$1,"",IF(VLOOKUP($A69,'Konten zum Auswählen'!$D$9:$L$261,9)="","",VLOOKUP($A69,'Konten zum Auswählen'!$D$9:$L$261,9)))</f>
        <v/>
      </c>
      <c r="H69" t="str">
        <f t="shared" si="10"/>
        <v/>
      </c>
      <c r="I69" s="29" t="str">
        <f t="shared" si="11"/>
        <v>c</v>
      </c>
      <c r="Q69" t="str">
        <f t="shared" si="13"/>
        <v/>
      </c>
      <c r="R69">
        <f t="shared" si="14"/>
        <v>7</v>
      </c>
      <c r="S69">
        <f t="shared" si="15"/>
        <v>4</v>
      </c>
      <c r="T69">
        <f t="shared" si="16"/>
        <v>2</v>
      </c>
      <c r="U69">
        <f t="shared" si="17"/>
        <v>0</v>
      </c>
      <c r="W69">
        <f t="shared" si="18"/>
        <v>3500.0001000000002</v>
      </c>
      <c r="AA69" t="str">
        <f t="shared" si="12"/>
        <v/>
      </c>
      <c r="AB69">
        <f t="shared" si="6"/>
        <v>0</v>
      </c>
    </row>
    <row r="70" spans="1:28" x14ac:dyDescent="0.2">
      <c r="A70">
        <f t="shared" si="7"/>
        <v>62</v>
      </c>
      <c r="B70" s="29" t="str">
        <f t="shared" si="9"/>
        <v>c</v>
      </c>
      <c r="C70" s="21" t="str">
        <f>IF(A70&gt;$A$1,"",IF(VLOOKUP($A70,'Konten zum Auswählen'!$D$9:$L$261,6)="","",VLOOKUP($A70,'Konten zum Auswählen'!$D$9:$L$261,6)))</f>
        <v>Aufwandskonto</v>
      </c>
      <c r="D70" s="20" t="str">
        <f>IF(VLOOKUP($A70,'Konten zum Auswählen'!$D$9:$L$261,7)="","",VLOOKUP($A70,'Konten zum Auswählen'!$D$9:$L$261,7))</f>
        <v/>
      </c>
      <c r="E70" s="21">
        <f>IF(A70&gt;$A$1,"",IF(VLOOKUP($A70,'Konten zum Auswählen'!$D$9:$L$261,8)="","",VLOOKUP($A70,'Konten zum Auswählen'!$D$9:$L$261,8)))</f>
        <v>4000</v>
      </c>
      <c r="F70" s="21" t="str">
        <f>IF(A70&gt;$A$1,"",IF(VLOOKUP($A70,'Konten zum Auswählen'!$D$9:$L$261,9)="","",VLOOKUP($A70,'Konten zum Auswählen'!$D$9:$L$261,9)))</f>
        <v>Trainingslager/ Probeweekend</v>
      </c>
      <c r="H70" t="str">
        <f t="shared" si="10"/>
        <v>Aufwandskonto</v>
      </c>
      <c r="I70" s="29" t="str">
        <f t="shared" si="11"/>
        <v>c</v>
      </c>
      <c r="Q70">
        <f t="shared" si="13"/>
        <v>4000</v>
      </c>
      <c r="R70">
        <f t="shared" si="14"/>
        <v>7</v>
      </c>
      <c r="S70">
        <f t="shared" si="15"/>
        <v>4</v>
      </c>
      <c r="T70">
        <f t="shared" si="16"/>
        <v>2</v>
      </c>
      <c r="U70">
        <f t="shared" si="17"/>
        <v>0</v>
      </c>
      <c r="W70">
        <f t="shared" si="18"/>
        <v>4000</v>
      </c>
      <c r="AA70" t="str">
        <f t="shared" si="12"/>
        <v/>
      </c>
      <c r="AB70">
        <f t="shared" si="6"/>
        <v>4000</v>
      </c>
    </row>
    <row r="71" spans="1:28" x14ac:dyDescent="0.2">
      <c r="A71">
        <f t="shared" si="7"/>
        <v>63</v>
      </c>
      <c r="B71" s="29" t="str">
        <f t="shared" si="9"/>
        <v>c</v>
      </c>
      <c r="C71" s="21" t="str">
        <f>IF(A71&gt;$A$1,"",IF(VLOOKUP($A71,'Konten zum Auswählen'!$D$9:$L$261,6)="","",VLOOKUP($A71,'Konten zum Auswählen'!$D$9:$L$261,6)))</f>
        <v>Aufwandskonto</v>
      </c>
      <c r="D71" s="20" t="str">
        <f>IF(VLOOKUP($A71,'Konten zum Auswählen'!$D$9:$L$261,7)="","",VLOOKUP($A71,'Konten zum Auswählen'!$D$9:$L$261,7))</f>
        <v/>
      </c>
      <c r="E71" s="21">
        <f>IF(A71&gt;$A$1,"",IF(VLOOKUP($A71,'Konten zum Auswählen'!$D$9:$L$261,8)="","",VLOOKUP($A71,'Konten zum Auswählen'!$D$9:$L$261,8)))</f>
        <v>4100</v>
      </c>
      <c r="F71" s="21" t="str">
        <f>IF(A71&gt;$A$1,"",IF(VLOOKUP($A71,'Konten zum Auswählen'!$D$9:$L$261,9)="","",VLOOKUP($A71,'Konten zum Auswählen'!$D$9:$L$261,9)))</f>
        <v>Werbung (offline)</v>
      </c>
      <c r="H71" t="str">
        <f t="shared" si="10"/>
        <v>Aufwandskonto</v>
      </c>
      <c r="I71" s="29" t="str">
        <f t="shared" si="11"/>
        <v>c</v>
      </c>
      <c r="Q71">
        <f t="shared" si="13"/>
        <v>4100</v>
      </c>
      <c r="R71">
        <f t="shared" si="14"/>
        <v>7</v>
      </c>
      <c r="S71">
        <f t="shared" si="15"/>
        <v>4</v>
      </c>
      <c r="T71">
        <f t="shared" si="16"/>
        <v>2</v>
      </c>
      <c r="U71">
        <f t="shared" si="17"/>
        <v>0</v>
      </c>
      <c r="W71">
        <f t="shared" si="18"/>
        <v>4100</v>
      </c>
      <c r="AA71" t="str">
        <f t="shared" si="12"/>
        <v/>
      </c>
      <c r="AB71">
        <f t="shared" si="6"/>
        <v>4100</v>
      </c>
    </row>
    <row r="72" spans="1:28" x14ac:dyDescent="0.2">
      <c r="A72">
        <f t="shared" si="7"/>
        <v>64</v>
      </c>
      <c r="B72" s="29" t="str">
        <f t="shared" si="9"/>
        <v>c</v>
      </c>
      <c r="C72" s="21" t="str">
        <f>IF(A72&gt;$A$1,"",IF(VLOOKUP($A72,'Konten zum Auswählen'!$D$9:$L$261,6)="","",VLOOKUP($A72,'Konten zum Auswählen'!$D$9:$L$261,6)))</f>
        <v>Aufwandskonto</v>
      </c>
      <c r="D72" s="20" t="str">
        <f>IF(VLOOKUP($A72,'Konten zum Auswählen'!$D$9:$L$261,7)="","",VLOOKUP($A72,'Konten zum Auswählen'!$D$9:$L$261,7))</f>
        <v/>
      </c>
      <c r="E72" s="21">
        <f>IF(A72&gt;$A$1,"",IF(VLOOKUP($A72,'Konten zum Auswählen'!$D$9:$L$261,8)="","",VLOOKUP($A72,'Konten zum Auswählen'!$D$9:$L$261,8)))</f>
        <v>4110</v>
      </c>
      <c r="F72" s="21" t="str">
        <f>IF(A72&gt;$A$1,"",IF(VLOOKUP($A72,'Konten zum Auswählen'!$D$9:$L$261,9)="","",VLOOKUP($A72,'Konten zum Auswählen'!$D$9:$L$261,9)))</f>
        <v>Werbung Internetwebsite</v>
      </c>
      <c r="H72" t="str">
        <f t="shared" si="10"/>
        <v>Aufwandskonto</v>
      </c>
      <c r="I72" s="29" t="str">
        <f t="shared" si="11"/>
        <v>c</v>
      </c>
      <c r="Q72">
        <f t="shared" si="13"/>
        <v>4110</v>
      </c>
      <c r="R72">
        <f t="shared" si="14"/>
        <v>7</v>
      </c>
      <c r="S72">
        <f t="shared" si="15"/>
        <v>4</v>
      </c>
      <c r="T72">
        <f t="shared" si="16"/>
        <v>2</v>
      </c>
      <c r="U72">
        <f t="shared" si="17"/>
        <v>0</v>
      </c>
      <c r="W72">
        <f t="shared" si="18"/>
        <v>4110</v>
      </c>
      <c r="AA72" t="str">
        <f t="shared" si="12"/>
        <v/>
      </c>
      <c r="AB72">
        <f t="shared" si="6"/>
        <v>4110</v>
      </c>
    </row>
    <row r="73" spans="1:28" x14ac:dyDescent="0.2">
      <c r="A73">
        <f t="shared" si="7"/>
        <v>65</v>
      </c>
      <c r="B73" s="29" t="str">
        <f t="shared" si="9"/>
        <v>c</v>
      </c>
      <c r="C73" s="21" t="str">
        <f>IF(A73&gt;$A$1,"",IF(VLOOKUP($A73,'Konten zum Auswählen'!$D$9:$L$261,6)="","",VLOOKUP($A73,'Konten zum Auswählen'!$D$9:$L$261,6)))</f>
        <v>Aufwandskonto</v>
      </c>
      <c r="D73" s="20" t="str">
        <f>IF(VLOOKUP($A73,'Konten zum Auswählen'!$D$9:$L$261,7)="","",VLOOKUP($A73,'Konten zum Auswählen'!$D$9:$L$261,7))</f>
        <v/>
      </c>
      <c r="E73" s="21">
        <f>IF(A73&gt;$A$1,"",IF(VLOOKUP($A73,'Konten zum Auswählen'!$D$9:$L$261,8)="","",VLOOKUP($A73,'Konten zum Auswählen'!$D$9:$L$261,8)))</f>
        <v>4200</v>
      </c>
      <c r="F73" s="21" t="str">
        <f>IF(A73&gt;$A$1,"",IF(VLOOKUP($A73,'Konten zum Auswählen'!$D$9:$L$261,9)="","",VLOOKUP($A73,'Konten zum Auswählen'!$D$9:$L$261,9)))</f>
        <v>Vereinsheft</v>
      </c>
      <c r="H73" t="str">
        <f t="shared" si="10"/>
        <v>Aufwandskonto</v>
      </c>
      <c r="I73" s="29" t="str">
        <f t="shared" si="11"/>
        <v>c</v>
      </c>
      <c r="Q73">
        <f t="shared" si="13"/>
        <v>4200</v>
      </c>
      <c r="R73">
        <f t="shared" si="14"/>
        <v>7</v>
      </c>
      <c r="S73">
        <f t="shared" si="15"/>
        <v>4</v>
      </c>
      <c r="T73">
        <f t="shared" si="16"/>
        <v>2</v>
      </c>
      <c r="U73">
        <f t="shared" si="17"/>
        <v>0</v>
      </c>
      <c r="W73">
        <f t="shared" si="18"/>
        <v>4200</v>
      </c>
      <c r="AA73" t="str">
        <f t="shared" si="12"/>
        <v/>
      </c>
      <c r="AB73">
        <f t="shared" si="6"/>
        <v>4200</v>
      </c>
    </row>
    <row r="74" spans="1:28" x14ac:dyDescent="0.2">
      <c r="A74">
        <f t="shared" si="7"/>
        <v>66</v>
      </c>
      <c r="B74" s="29" t="str">
        <f t="shared" si="9"/>
        <v>c</v>
      </c>
      <c r="C74" s="21" t="str">
        <f>IF(A74&gt;$A$1,"",IF(VLOOKUP($A74,'Konten zum Auswählen'!$D$9:$L$261,6)="","",VLOOKUP($A74,'Konten zum Auswählen'!$D$9:$L$261,6)))</f>
        <v>Aufwandskonto</v>
      </c>
      <c r="D74" s="20" t="str">
        <f>IF(VLOOKUP($A74,'Konten zum Auswählen'!$D$9:$L$261,7)="","",VLOOKUP($A74,'Konten zum Auswählen'!$D$9:$L$261,7))</f>
        <v/>
      </c>
      <c r="E74" s="21">
        <f>IF(A74&gt;$A$1,"",IF(VLOOKUP($A74,'Konten zum Auswählen'!$D$9:$L$261,8)="","",VLOOKUP($A74,'Konten zum Auswählen'!$D$9:$L$261,8)))</f>
        <v>4300</v>
      </c>
      <c r="F74" s="21" t="str">
        <f>IF(A74&gt;$A$1,"",IF(VLOOKUP($A74,'Konten zum Auswählen'!$D$9:$L$261,9)="","",VLOOKUP($A74,'Konten zum Auswählen'!$D$9:$L$261,9)))</f>
        <v>Vereinsartikel (Trainer/ T-Shirts)</v>
      </c>
      <c r="H74" t="str">
        <f t="shared" si="10"/>
        <v>Aufwandskonto</v>
      </c>
      <c r="I74" s="29" t="str">
        <f t="shared" si="11"/>
        <v>c</v>
      </c>
      <c r="Q74">
        <f t="shared" si="13"/>
        <v>4300</v>
      </c>
      <c r="R74">
        <f t="shared" si="14"/>
        <v>7</v>
      </c>
      <c r="S74">
        <f t="shared" si="15"/>
        <v>4</v>
      </c>
      <c r="T74">
        <f t="shared" si="16"/>
        <v>2</v>
      </c>
      <c r="U74">
        <f t="shared" si="17"/>
        <v>0</v>
      </c>
      <c r="W74">
        <f t="shared" si="18"/>
        <v>4300</v>
      </c>
      <c r="AA74" t="str">
        <f t="shared" si="12"/>
        <v/>
      </c>
      <c r="AB74">
        <f t="shared" ref="AB74:AB107" si="19">IF(E74="",0,E74)</f>
        <v>4300</v>
      </c>
    </row>
    <row r="75" spans="1:28" x14ac:dyDescent="0.2">
      <c r="A75">
        <f t="shared" ref="A75:A138" si="20">A74+1</f>
        <v>67</v>
      </c>
      <c r="B75" s="29" t="str">
        <f t="shared" si="9"/>
        <v>c</v>
      </c>
      <c r="C75" s="21" t="str">
        <f>IF(A75&gt;$A$1,"",IF(VLOOKUP($A75,'Konten zum Auswählen'!$D$9:$L$261,6)="","",VLOOKUP($A75,'Konten zum Auswählen'!$D$9:$L$261,6)))</f>
        <v>Aufwandskonto</v>
      </c>
      <c r="D75" s="20" t="str">
        <f>IF(VLOOKUP($A75,'Konten zum Auswählen'!$D$9:$L$261,7)="","",VLOOKUP($A75,'Konten zum Auswählen'!$D$9:$L$261,7))</f>
        <v/>
      </c>
      <c r="E75" s="21">
        <f>IF(A75&gt;$A$1,"",IF(VLOOKUP($A75,'Konten zum Auswählen'!$D$9:$L$261,8)="","",VLOOKUP($A75,'Konten zum Auswählen'!$D$9:$L$261,8)))</f>
        <v>4400</v>
      </c>
      <c r="F75" s="21" t="str">
        <f>IF(A75&gt;$A$1,"",IF(VLOOKUP($A75,'Konten zum Auswählen'!$D$9:$L$261,9)="","",VLOOKUP($A75,'Konten zum Auswählen'!$D$9:$L$261,9)))</f>
        <v>Spesen Vorstand</v>
      </c>
      <c r="H75" t="str">
        <f t="shared" si="10"/>
        <v>Aufwandskonto</v>
      </c>
      <c r="I75" s="29" t="str">
        <f t="shared" si="11"/>
        <v>c</v>
      </c>
      <c r="Q75">
        <f t="shared" si="13"/>
        <v>4400</v>
      </c>
      <c r="R75">
        <f t="shared" si="14"/>
        <v>7</v>
      </c>
      <c r="S75">
        <f t="shared" si="15"/>
        <v>4</v>
      </c>
      <c r="T75">
        <f t="shared" si="16"/>
        <v>2</v>
      </c>
      <c r="U75">
        <f t="shared" si="17"/>
        <v>0</v>
      </c>
      <c r="W75">
        <f t="shared" si="18"/>
        <v>4400</v>
      </c>
      <c r="AA75" t="str">
        <f t="shared" si="12"/>
        <v/>
      </c>
      <c r="AB75">
        <f t="shared" si="19"/>
        <v>4400</v>
      </c>
    </row>
    <row r="76" spans="1:28" x14ac:dyDescent="0.2">
      <c r="A76">
        <f t="shared" si="20"/>
        <v>68</v>
      </c>
      <c r="B76" s="29" t="str">
        <f t="shared" si="9"/>
        <v>c</v>
      </c>
      <c r="C76" s="21" t="str">
        <f>IF(A76&gt;$A$1,"",IF(VLOOKUP($A76,'Konten zum Auswählen'!$D$9:$L$261,6)="","",VLOOKUP($A76,'Konten zum Auswählen'!$D$9:$L$261,6)))</f>
        <v>Aufwandskonto</v>
      </c>
      <c r="D76" s="20" t="str">
        <f>IF(VLOOKUP($A76,'Konten zum Auswählen'!$D$9:$L$261,7)="","",VLOOKUP($A76,'Konten zum Auswählen'!$D$9:$L$261,7))</f>
        <v/>
      </c>
      <c r="E76" s="21">
        <f>IF(A76&gt;$A$1,"",IF(VLOOKUP($A76,'Konten zum Auswählen'!$D$9:$L$261,8)="","",VLOOKUP($A76,'Konten zum Auswählen'!$D$9:$L$261,8)))</f>
        <v>4500</v>
      </c>
      <c r="F76" s="21" t="str">
        <f>IF(A76&gt;$A$1,"",IF(VLOOKUP($A76,'Konten zum Auswählen'!$D$9:$L$261,9)="","",VLOOKUP($A76,'Konten zum Auswählen'!$D$9:$L$261,9)))</f>
        <v>Bank-, Post-Spesen</v>
      </c>
      <c r="H76" t="str">
        <f t="shared" si="10"/>
        <v>Aufwandskonto</v>
      </c>
      <c r="I76" s="29" t="str">
        <f t="shared" si="11"/>
        <v>c</v>
      </c>
      <c r="Q76">
        <f t="shared" si="13"/>
        <v>4500</v>
      </c>
      <c r="R76">
        <f t="shared" si="14"/>
        <v>7</v>
      </c>
      <c r="S76">
        <f t="shared" si="15"/>
        <v>4</v>
      </c>
      <c r="T76">
        <f t="shared" si="16"/>
        <v>2</v>
      </c>
      <c r="U76">
        <f t="shared" si="17"/>
        <v>0</v>
      </c>
      <c r="W76">
        <f t="shared" si="18"/>
        <v>4500</v>
      </c>
      <c r="AA76" t="str">
        <f t="shared" si="12"/>
        <v/>
      </c>
      <c r="AB76">
        <f t="shared" si="19"/>
        <v>4500</v>
      </c>
    </row>
    <row r="77" spans="1:28" x14ac:dyDescent="0.2">
      <c r="A77">
        <f t="shared" si="20"/>
        <v>69</v>
      </c>
      <c r="B77" s="29" t="str">
        <f t="shared" ref="B77:B140" si="21">IF(OR(C77&lt;&gt;"",D77&lt;&gt;"",E77&lt;&gt;"",F77&lt;&gt;""),"c","")</f>
        <v>c</v>
      </c>
      <c r="C77" s="21" t="str">
        <f>IF(A77&gt;$A$1,"",IF(VLOOKUP($A77,'Konten zum Auswählen'!$D$9:$L$261,6)="","",VLOOKUP($A77,'Konten zum Auswählen'!$D$9:$L$261,6)))</f>
        <v>Aufwandskonto</v>
      </c>
      <c r="D77" s="20" t="str">
        <f>IF(VLOOKUP($A77,'Konten zum Auswählen'!$D$9:$L$261,7)="","",VLOOKUP($A77,'Konten zum Auswählen'!$D$9:$L$261,7))</f>
        <v/>
      </c>
      <c r="E77" s="21">
        <f>IF(A77&gt;$A$1,"",IF(VLOOKUP($A77,'Konten zum Auswählen'!$D$9:$L$261,8)="","",VLOOKUP($A77,'Konten zum Auswählen'!$D$9:$L$261,8)))</f>
        <v>4550</v>
      </c>
      <c r="F77" s="21" t="str">
        <f>IF(A77&gt;$A$1,"",IF(VLOOKUP($A77,'Konten zum Auswählen'!$D$9:$L$261,9)="","",VLOOKUP($A77,'Konten zum Auswählen'!$D$9:$L$261,9)))</f>
        <v>sonstige Spesen</v>
      </c>
      <c r="H77" t="str">
        <f t="shared" ref="H77:H140" si="22">C77</f>
        <v>Aufwandskonto</v>
      </c>
      <c r="I77" s="29" t="str">
        <f t="shared" ref="I77:I140" si="23">IF(OR(C77&lt;&gt;"",D77&lt;&gt;"",E77&lt;&gt;"",F77&lt;&gt;""),"c","")</f>
        <v>c</v>
      </c>
      <c r="Q77">
        <f t="shared" si="13"/>
        <v>4550</v>
      </c>
      <c r="R77">
        <f t="shared" si="14"/>
        <v>7</v>
      </c>
      <c r="S77">
        <f t="shared" si="15"/>
        <v>4</v>
      </c>
      <c r="T77">
        <f t="shared" si="16"/>
        <v>2</v>
      </c>
      <c r="U77">
        <f t="shared" si="17"/>
        <v>0</v>
      </c>
      <c r="W77">
        <f t="shared" si="18"/>
        <v>4550</v>
      </c>
      <c r="AA77" t="str">
        <f t="shared" si="12"/>
        <v/>
      </c>
      <c r="AB77">
        <f t="shared" si="19"/>
        <v>4550</v>
      </c>
    </row>
    <row r="78" spans="1:28" x14ac:dyDescent="0.2">
      <c r="A78">
        <f t="shared" si="20"/>
        <v>70</v>
      </c>
      <c r="B78" s="29" t="str">
        <f t="shared" si="21"/>
        <v>c</v>
      </c>
      <c r="C78" s="21" t="str">
        <f>IF(A78&gt;$A$1,"",IF(VLOOKUP($A78,'Konten zum Auswählen'!$D$9:$L$261,6)="","",VLOOKUP($A78,'Konten zum Auswählen'!$D$9:$L$261,6)))</f>
        <v>Aufwandskonto</v>
      </c>
      <c r="D78" s="20" t="str">
        <f>IF(VLOOKUP($A78,'Konten zum Auswählen'!$D$9:$L$261,7)="","",VLOOKUP($A78,'Konten zum Auswählen'!$D$9:$L$261,7))</f>
        <v/>
      </c>
      <c r="E78" s="21">
        <f>IF(A78&gt;$A$1,"",IF(VLOOKUP($A78,'Konten zum Auswählen'!$D$9:$L$261,8)="","",VLOOKUP($A78,'Konten zum Auswählen'!$D$9:$L$261,8)))</f>
        <v>4600</v>
      </c>
      <c r="F78" s="21" t="str">
        <f>IF(A78&gt;$A$1,"",IF(VLOOKUP($A78,'Konten zum Auswählen'!$D$9:$L$261,9)="","",VLOOKUP($A78,'Konten zum Auswählen'!$D$9:$L$261,9)))</f>
        <v>Aufwand GV und Dankeschön</v>
      </c>
      <c r="H78" t="str">
        <f t="shared" si="22"/>
        <v>Aufwandskonto</v>
      </c>
      <c r="I78" s="29" t="str">
        <f t="shared" si="23"/>
        <v>c</v>
      </c>
      <c r="Q78">
        <f t="shared" si="13"/>
        <v>4600</v>
      </c>
      <c r="R78">
        <f t="shared" si="14"/>
        <v>7</v>
      </c>
      <c r="S78">
        <f t="shared" si="15"/>
        <v>4</v>
      </c>
      <c r="T78">
        <f t="shared" si="16"/>
        <v>2</v>
      </c>
      <c r="U78">
        <f t="shared" si="17"/>
        <v>0</v>
      </c>
      <c r="W78">
        <f t="shared" si="18"/>
        <v>4600</v>
      </c>
      <c r="AA78" t="str">
        <f t="shared" si="12"/>
        <v/>
      </c>
      <c r="AB78">
        <f t="shared" si="19"/>
        <v>4600</v>
      </c>
    </row>
    <row r="79" spans="1:28" x14ac:dyDescent="0.2">
      <c r="A79">
        <f t="shared" si="20"/>
        <v>71</v>
      </c>
      <c r="B79" s="29" t="str">
        <f t="shared" si="21"/>
        <v>c</v>
      </c>
      <c r="C79" s="21" t="str">
        <f>IF(A79&gt;$A$1,"",IF(VLOOKUP($A79,'Konten zum Auswählen'!$D$9:$L$261,6)="","",VLOOKUP($A79,'Konten zum Auswählen'!$D$9:$L$261,6)))</f>
        <v>Aufwandskonto</v>
      </c>
      <c r="D79" s="20" t="str">
        <f>IF(VLOOKUP($A79,'Konten zum Auswählen'!$D$9:$L$261,7)="","",VLOOKUP($A79,'Konten zum Auswählen'!$D$9:$L$261,7))</f>
        <v/>
      </c>
      <c r="E79" s="21">
        <f>IF(A79&gt;$A$1,"",IF(VLOOKUP($A79,'Konten zum Auswählen'!$D$9:$L$261,8)="","",VLOOKUP($A79,'Konten zum Auswählen'!$D$9:$L$261,8)))</f>
        <v>4610</v>
      </c>
      <c r="F79" s="21" t="str">
        <f>IF(A79&gt;$A$1,"",IF(VLOOKUP($A79,'Konten zum Auswählen'!$D$9:$L$261,9)="","",VLOOKUP($A79,'Konten zum Auswählen'!$D$9:$L$261,9)))</f>
        <v>Aufwände Vereinsfest/e</v>
      </c>
      <c r="H79" t="str">
        <f t="shared" si="22"/>
        <v>Aufwandskonto</v>
      </c>
      <c r="I79" s="29" t="str">
        <f t="shared" si="23"/>
        <v>c</v>
      </c>
      <c r="Q79">
        <f t="shared" si="13"/>
        <v>4610</v>
      </c>
      <c r="R79">
        <f t="shared" si="14"/>
        <v>7</v>
      </c>
      <c r="S79">
        <f t="shared" si="15"/>
        <v>4</v>
      </c>
      <c r="T79">
        <f t="shared" si="16"/>
        <v>2</v>
      </c>
      <c r="U79">
        <f t="shared" si="17"/>
        <v>0</v>
      </c>
      <c r="W79">
        <f t="shared" si="18"/>
        <v>4610</v>
      </c>
      <c r="AA79" t="str">
        <f t="shared" si="12"/>
        <v/>
      </c>
      <c r="AB79">
        <f t="shared" si="19"/>
        <v>4610</v>
      </c>
    </row>
    <row r="80" spans="1:28" x14ac:dyDescent="0.2">
      <c r="A80">
        <f t="shared" si="20"/>
        <v>72</v>
      </c>
      <c r="B80" s="29" t="str">
        <f t="shared" si="21"/>
        <v>c</v>
      </c>
      <c r="C80" s="21" t="str">
        <f>IF(A80&gt;$A$1,"",IF(VLOOKUP($A80,'Konten zum Auswählen'!$D$9:$L$261,6)="","",VLOOKUP($A80,'Konten zum Auswählen'!$D$9:$L$261,6)))</f>
        <v>Aufwandskonto</v>
      </c>
      <c r="D80" s="20" t="str">
        <f>IF(VLOOKUP($A80,'Konten zum Auswählen'!$D$9:$L$261,7)="","",VLOOKUP($A80,'Konten zum Auswählen'!$D$9:$L$261,7))</f>
        <v/>
      </c>
      <c r="E80" s="21">
        <f>IF(A80&gt;$A$1,"",IF(VLOOKUP($A80,'Konten zum Auswählen'!$D$9:$L$261,8)="","",VLOOKUP($A80,'Konten zum Auswählen'!$D$9:$L$261,8)))</f>
        <v>4700</v>
      </c>
      <c r="F80" s="21" t="str">
        <f>IF(A80&gt;$A$1,"",IF(VLOOKUP($A80,'Konten zum Auswählen'!$D$9:$L$261,9)="","",VLOOKUP($A80,'Konten zum Auswählen'!$D$9:$L$261,9)))</f>
        <v>div. Aufwände Nichtspielbetrieb</v>
      </c>
      <c r="H80" t="str">
        <f t="shared" si="22"/>
        <v>Aufwandskonto</v>
      </c>
      <c r="I80" s="29" t="str">
        <f t="shared" si="23"/>
        <v>c</v>
      </c>
      <c r="Q80">
        <f t="shared" si="13"/>
        <v>4700</v>
      </c>
      <c r="R80">
        <f t="shared" si="14"/>
        <v>7</v>
      </c>
      <c r="S80">
        <f t="shared" si="15"/>
        <v>4</v>
      </c>
      <c r="T80">
        <f t="shared" si="16"/>
        <v>2</v>
      </c>
      <c r="U80">
        <f t="shared" si="17"/>
        <v>0</v>
      </c>
      <c r="W80">
        <f t="shared" si="18"/>
        <v>4700</v>
      </c>
      <c r="AA80" t="str">
        <f t="shared" ref="AA80:AA107" si="24">IF(OR(AA79="Kontonummern bitte aufsteigend eingeben (evtl. vorhergehende Nr. falsch)",E80=""),"",IF(OR(AB80&lt;=AB79,AB80&lt;=AB78,AB80&lt;=AB77),"Kontonummern bitte aufsteigend eingeben (evtl. vorhergehende Nr. falsch)",""))</f>
        <v/>
      </c>
      <c r="AB80">
        <f t="shared" si="19"/>
        <v>4700</v>
      </c>
    </row>
    <row r="81" spans="1:28" x14ac:dyDescent="0.2">
      <c r="A81">
        <f t="shared" si="20"/>
        <v>73</v>
      </c>
      <c r="B81" s="29" t="str">
        <f t="shared" si="21"/>
        <v>c</v>
      </c>
      <c r="C81" s="21" t="str">
        <f>IF(A81&gt;$A$1,"",IF(VLOOKUP($A81,'Konten zum Auswählen'!$D$9:$L$261,6)="","",VLOOKUP($A81,'Konten zum Auswählen'!$D$9:$L$261,6)))</f>
        <v>Aufwandskonto</v>
      </c>
      <c r="D81" s="20" t="str">
        <f>IF(VLOOKUP($A81,'Konten zum Auswählen'!$D$9:$L$261,7)="","",VLOOKUP($A81,'Konten zum Auswählen'!$D$9:$L$261,7))</f>
        <v/>
      </c>
      <c r="E81" s="21">
        <f>IF(A81&gt;$A$1,"",IF(VLOOKUP($A81,'Konten zum Auswählen'!$D$9:$L$261,8)="","",VLOOKUP($A81,'Konten zum Auswählen'!$D$9:$L$261,8)))</f>
        <v>4800</v>
      </c>
      <c r="F81" s="21" t="str">
        <f>IF(A81&gt;$A$1,"",IF(VLOOKUP($A81,'Konten zum Auswählen'!$D$9:$L$261,9)="","",VLOOKUP($A81,'Konten zum Auswählen'!$D$9:$L$261,9)))</f>
        <v>Abschreibungen</v>
      </c>
      <c r="H81" t="str">
        <f t="shared" si="22"/>
        <v>Aufwandskonto</v>
      </c>
      <c r="I81" s="29" t="str">
        <f t="shared" si="23"/>
        <v>c</v>
      </c>
      <c r="Q81">
        <f t="shared" si="13"/>
        <v>4800</v>
      </c>
      <c r="R81">
        <f t="shared" si="14"/>
        <v>7</v>
      </c>
      <c r="S81">
        <f t="shared" si="15"/>
        <v>4</v>
      </c>
      <c r="T81">
        <f t="shared" si="16"/>
        <v>2</v>
      </c>
      <c r="U81">
        <f t="shared" si="17"/>
        <v>0</v>
      </c>
      <c r="W81">
        <f t="shared" si="18"/>
        <v>4800</v>
      </c>
      <c r="AA81" t="str">
        <f t="shared" si="24"/>
        <v/>
      </c>
      <c r="AB81">
        <f t="shared" si="19"/>
        <v>4800</v>
      </c>
    </row>
    <row r="82" spans="1:28" x14ac:dyDescent="0.2">
      <c r="A82">
        <f t="shared" si="20"/>
        <v>74</v>
      </c>
      <c r="B82" s="29" t="str">
        <f t="shared" si="21"/>
        <v>c</v>
      </c>
      <c r="C82" s="21" t="str">
        <f>IF(A82&gt;$A$1,"",IF(VLOOKUP($A82,'Konten zum Auswählen'!$D$9:$L$261,6)="","",VLOOKUP($A82,'Konten zum Auswählen'!$D$9:$L$261,6)))</f>
        <v/>
      </c>
      <c r="D82" s="20" t="str">
        <f>IF(VLOOKUP($A82,'Konten zum Auswählen'!$D$9:$L$261,7)="","",VLOOKUP($A82,'Konten zum Auswählen'!$D$9:$L$261,7))</f>
        <v>ausserordentliche Aufwände</v>
      </c>
      <c r="E82" s="21" t="str">
        <f>IF(A82&gt;$A$1,"",IF(VLOOKUP($A82,'Konten zum Auswählen'!$D$9:$L$261,8)="","",VLOOKUP($A82,'Konten zum Auswählen'!$D$9:$L$261,8)))</f>
        <v/>
      </c>
      <c r="F82" s="21" t="str">
        <f>IF(A82&gt;$A$1,"",IF(VLOOKUP($A82,'Konten zum Auswählen'!$D$9:$L$261,9)="","",VLOOKUP($A82,'Konten zum Auswählen'!$D$9:$L$261,9)))</f>
        <v/>
      </c>
      <c r="H82" t="str">
        <f t="shared" si="22"/>
        <v/>
      </c>
      <c r="I82" s="29" t="str">
        <f t="shared" si="23"/>
        <v>c</v>
      </c>
      <c r="Q82" t="str">
        <f t="shared" si="13"/>
        <v/>
      </c>
      <c r="R82">
        <f t="shared" si="14"/>
        <v>7</v>
      </c>
      <c r="S82">
        <f t="shared" si="15"/>
        <v>4</v>
      </c>
      <c r="T82">
        <f t="shared" si="16"/>
        <v>3</v>
      </c>
      <c r="U82">
        <f t="shared" si="17"/>
        <v>0</v>
      </c>
      <c r="W82">
        <f t="shared" si="18"/>
        <v>4800.0001000000002</v>
      </c>
      <c r="AA82" t="str">
        <f t="shared" si="24"/>
        <v/>
      </c>
      <c r="AB82">
        <f t="shared" si="19"/>
        <v>0</v>
      </c>
    </row>
    <row r="83" spans="1:28" x14ac:dyDescent="0.2">
      <c r="A83">
        <f t="shared" si="20"/>
        <v>75</v>
      </c>
      <c r="B83" s="29" t="str">
        <f t="shared" si="21"/>
        <v>c</v>
      </c>
      <c r="C83" s="21" t="str">
        <f>IF(A83&gt;$A$1,"",IF(VLOOKUP($A83,'Konten zum Auswählen'!$D$9:$L$261,6)="","",VLOOKUP($A83,'Konten zum Auswählen'!$D$9:$L$261,6)))</f>
        <v>Aufwandskonto</v>
      </c>
      <c r="D83" s="20" t="str">
        <f>IF(VLOOKUP($A83,'Konten zum Auswählen'!$D$9:$L$261,7)="","",VLOOKUP($A83,'Konten zum Auswählen'!$D$9:$L$261,7))</f>
        <v/>
      </c>
      <c r="E83" s="21">
        <f>IF(A83&gt;$A$1,"",IF(VLOOKUP($A83,'Konten zum Auswählen'!$D$9:$L$261,8)="","",VLOOKUP($A83,'Konten zum Auswählen'!$D$9:$L$261,8)))</f>
        <v>5000</v>
      </c>
      <c r="F83" s="21" t="str">
        <f>IF(A83&gt;$A$1,"",IF(VLOOKUP($A83,'Konten zum Auswählen'!$D$9:$L$261,9)="","",VLOOKUP($A83,'Konten zum Auswählen'!$D$9:$L$261,9)))</f>
        <v>Zinsaufwand</v>
      </c>
      <c r="H83" t="str">
        <f t="shared" si="22"/>
        <v>Aufwandskonto</v>
      </c>
      <c r="I83" s="29" t="str">
        <f t="shared" si="23"/>
        <v>c</v>
      </c>
      <c r="Q83">
        <f t="shared" si="13"/>
        <v>5000</v>
      </c>
      <c r="R83">
        <f t="shared" si="14"/>
        <v>7</v>
      </c>
      <c r="S83">
        <f t="shared" si="15"/>
        <v>4</v>
      </c>
      <c r="T83">
        <f t="shared" si="16"/>
        <v>3</v>
      </c>
      <c r="U83">
        <f t="shared" si="17"/>
        <v>0</v>
      </c>
      <c r="W83">
        <f t="shared" si="18"/>
        <v>5000</v>
      </c>
      <c r="AA83" t="str">
        <f t="shared" si="24"/>
        <v/>
      </c>
      <c r="AB83">
        <f t="shared" si="19"/>
        <v>5000</v>
      </c>
    </row>
    <row r="84" spans="1:28" x14ac:dyDescent="0.2">
      <c r="A84">
        <f t="shared" si="20"/>
        <v>76</v>
      </c>
      <c r="B84" s="29" t="str">
        <f t="shared" si="21"/>
        <v>c</v>
      </c>
      <c r="C84" s="21" t="str">
        <f>IF(A84&gt;$A$1,"",IF(VLOOKUP($A84,'Konten zum Auswählen'!$D$9:$L$261,6)="","",VLOOKUP($A84,'Konten zum Auswählen'!$D$9:$L$261,6)))</f>
        <v>Aufwandskonto</v>
      </c>
      <c r="D84" s="20" t="str">
        <f>IF(VLOOKUP($A84,'Konten zum Auswählen'!$D$9:$L$261,7)="","",VLOOKUP($A84,'Konten zum Auswählen'!$D$9:$L$261,7))</f>
        <v/>
      </c>
      <c r="E84" s="21">
        <f>IF(A84&gt;$A$1,"",IF(VLOOKUP($A84,'Konten zum Auswählen'!$D$9:$L$261,8)="","",VLOOKUP($A84,'Konten zum Auswählen'!$D$9:$L$261,8)))</f>
        <v>5100</v>
      </c>
      <c r="F84" s="21" t="str">
        <f>IF(A84&gt;$A$1,"",IF(VLOOKUP($A84,'Konten zum Auswählen'!$D$9:$L$261,9)="","",VLOOKUP($A84,'Konten zum Auswählen'!$D$9:$L$261,9)))</f>
        <v>weitere a.o. Aufwände</v>
      </c>
      <c r="H84" t="str">
        <f t="shared" si="22"/>
        <v>Aufwandskonto</v>
      </c>
      <c r="I84" s="29" t="str">
        <f t="shared" si="23"/>
        <v>c</v>
      </c>
      <c r="Q84">
        <f t="shared" si="13"/>
        <v>5100</v>
      </c>
      <c r="R84">
        <f t="shared" si="14"/>
        <v>7</v>
      </c>
      <c r="S84">
        <f t="shared" si="15"/>
        <v>4</v>
      </c>
      <c r="T84">
        <f t="shared" si="16"/>
        <v>3</v>
      </c>
      <c r="U84">
        <f t="shared" si="17"/>
        <v>0</v>
      </c>
      <c r="W84">
        <f t="shared" si="18"/>
        <v>5100</v>
      </c>
      <c r="AA84" t="str">
        <f t="shared" si="24"/>
        <v/>
      </c>
      <c r="AB84">
        <f t="shared" si="19"/>
        <v>5100</v>
      </c>
    </row>
    <row r="85" spans="1:28" x14ac:dyDescent="0.2">
      <c r="A85">
        <f t="shared" si="20"/>
        <v>77</v>
      </c>
      <c r="B85" s="29" t="str">
        <f t="shared" si="21"/>
        <v>c</v>
      </c>
      <c r="C85" s="21" t="str">
        <f>IF(A85&gt;$A$1,"",IF(VLOOKUP($A85,'Konten zum Auswählen'!$D$9:$L$261,6)="","",VLOOKUP($A85,'Konten zum Auswählen'!$D$9:$L$261,6)))</f>
        <v/>
      </c>
      <c r="D85" s="20" t="str">
        <f>IF(VLOOKUP($A85,'Konten zum Auswählen'!$D$9:$L$261,7)="","",VLOOKUP($A85,'Konten zum Auswählen'!$D$9:$L$261,7))</f>
        <v>Ertrag aus Spielbetrieb</v>
      </c>
      <c r="E85" s="21" t="str">
        <f>IF(A85&gt;$A$1,"",IF(VLOOKUP($A85,'Konten zum Auswählen'!$D$9:$L$261,8)="","",VLOOKUP($A85,'Konten zum Auswählen'!$D$9:$L$261,8)))</f>
        <v/>
      </c>
      <c r="F85" s="21" t="str">
        <f>IF(A85&gt;$A$1,"",IF(VLOOKUP($A85,'Konten zum Auswählen'!$D$9:$L$261,9)="","",VLOOKUP($A85,'Konten zum Auswählen'!$D$9:$L$261,9)))</f>
        <v/>
      </c>
      <c r="H85" t="str">
        <f t="shared" si="22"/>
        <v/>
      </c>
      <c r="I85" s="29" t="str">
        <f t="shared" si="23"/>
        <v>c</v>
      </c>
      <c r="Q85" t="str">
        <f t="shared" si="13"/>
        <v/>
      </c>
      <c r="R85">
        <f t="shared" si="14"/>
        <v>7</v>
      </c>
      <c r="S85">
        <f t="shared" si="15"/>
        <v>4</v>
      </c>
      <c r="T85">
        <f t="shared" si="16"/>
        <v>3</v>
      </c>
      <c r="U85">
        <f t="shared" si="17"/>
        <v>1</v>
      </c>
      <c r="W85">
        <f t="shared" si="18"/>
        <v>5100.0001000000002</v>
      </c>
      <c r="AA85" t="str">
        <f t="shared" si="24"/>
        <v/>
      </c>
      <c r="AB85">
        <f t="shared" si="19"/>
        <v>0</v>
      </c>
    </row>
    <row r="86" spans="1:28" x14ac:dyDescent="0.2">
      <c r="A86">
        <f t="shared" si="20"/>
        <v>78</v>
      </c>
      <c r="B86" s="29" t="str">
        <f t="shared" si="21"/>
        <v>c</v>
      </c>
      <c r="C86" s="21" t="str">
        <f>IF(A86&gt;$A$1,"",IF(VLOOKUP($A86,'Konten zum Auswählen'!$D$9:$L$261,6)="","",VLOOKUP($A86,'Konten zum Auswählen'!$D$9:$L$261,6)))</f>
        <v>Ertragskonto</v>
      </c>
      <c r="D86" s="20" t="str">
        <f>IF(VLOOKUP($A86,'Konten zum Auswählen'!$D$9:$L$261,7)="","",VLOOKUP($A86,'Konten zum Auswählen'!$D$9:$L$261,7))</f>
        <v/>
      </c>
      <c r="E86" s="21">
        <f>IF(A86&gt;$A$1,"",IF(VLOOKUP($A86,'Konten zum Auswählen'!$D$9:$L$261,8)="","",VLOOKUP($A86,'Konten zum Auswählen'!$D$9:$L$261,8)))</f>
        <v>6000</v>
      </c>
      <c r="F86" s="21" t="str">
        <f>IF(A86&gt;$A$1,"",IF(VLOOKUP($A86,'Konten zum Auswählen'!$D$9:$L$261,9)="","",VLOOKUP($A86,'Konten zum Auswählen'!$D$9:$L$261,9)))</f>
        <v>Erträge aus Tickets/Kollekten</v>
      </c>
      <c r="H86" t="str">
        <f t="shared" si="22"/>
        <v>Ertragskonto</v>
      </c>
      <c r="I86" s="29" t="str">
        <f t="shared" si="23"/>
        <v>c</v>
      </c>
      <c r="Q86">
        <f t="shared" si="13"/>
        <v>6000</v>
      </c>
      <c r="R86">
        <f t="shared" si="14"/>
        <v>7</v>
      </c>
      <c r="S86">
        <f t="shared" si="15"/>
        <v>4</v>
      </c>
      <c r="T86">
        <f t="shared" si="16"/>
        <v>3</v>
      </c>
      <c r="U86">
        <f t="shared" si="17"/>
        <v>1</v>
      </c>
      <c r="W86">
        <f t="shared" si="18"/>
        <v>6000</v>
      </c>
      <c r="AA86" t="str">
        <f t="shared" si="24"/>
        <v/>
      </c>
      <c r="AB86">
        <f t="shared" si="19"/>
        <v>6000</v>
      </c>
    </row>
    <row r="87" spans="1:28" x14ac:dyDescent="0.2">
      <c r="A87">
        <f t="shared" si="20"/>
        <v>79</v>
      </c>
      <c r="B87" s="29" t="str">
        <f t="shared" si="21"/>
        <v>c</v>
      </c>
      <c r="C87" s="21" t="str">
        <f>IF(A87&gt;$A$1,"",IF(VLOOKUP($A87,'Konten zum Auswählen'!$D$9:$L$261,6)="","",VLOOKUP($A87,'Konten zum Auswählen'!$D$9:$L$261,6)))</f>
        <v>Ertragskonto</v>
      </c>
      <c r="D87" s="20" t="str">
        <f>IF(VLOOKUP($A87,'Konten zum Auswählen'!$D$9:$L$261,7)="","",VLOOKUP($A87,'Konten zum Auswählen'!$D$9:$L$261,7))</f>
        <v/>
      </c>
      <c r="E87" s="21">
        <f>IF(A87&gt;$A$1,"",IF(VLOOKUP($A87,'Konten zum Auswählen'!$D$9:$L$261,8)="","",VLOOKUP($A87,'Konten zum Auswählen'!$D$9:$L$261,8)))</f>
        <v>6010</v>
      </c>
      <c r="F87" s="21" t="str">
        <f>IF(A87&gt;$A$1,"",IF(VLOOKUP($A87,'Konten zum Auswählen'!$D$9:$L$261,9)="","",VLOOKUP($A87,'Konten zum Auswählen'!$D$9:$L$261,9)))</f>
        <v>weitere Erträge aus Events</v>
      </c>
      <c r="H87" t="str">
        <f t="shared" si="22"/>
        <v>Ertragskonto</v>
      </c>
      <c r="I87" s="29" t="str">
        <f t="shared" si="23"/>
        <v>c</v>
      </c>
      <c r="Q87">
        <f t="shared" si="13"/>
        <v>6010</v>
      </c>
      <c r="R87">
        <f t="shared" si="14"/>
        <v>7</v>
      </c>
      <c r="S87">
        <f t="shared" si="15"/>
        <v>4</v>
      </c>
      <c r="T87">
        <f t="shared" si="16"/>
        <v>3</v>
      </c>
      <c r="U87">
        <f t="shared" si="17"/>
        <v>1</v>
      </c>
      <c r="W87">
        <f t="shared" si="18"/>
        <v>6010</v>
      </c>
      <c r="AA87" t="str">
        <f t="shared" si="24"/>
        <v/>
      </c>
      <c r="AB87">
        <f t="shared" si="19"/>
        <v>6010</v>
      </c>
    </row>
    <row r="88" spans="1:28" x14ac:dyDescent="0.2">
      <c r="A88">
        <f t="shared" si="20"/>
        <v>80</v>
      </c>
      <c r="B88" s="29" t="str">
        <f t="shared" si="21"/>
        <v>c</v>
      </c>
      <c r="C88" s="21" t="str">
        <f>IF(A88&gt;$A$1,"",IF(VLOOKUP($A88,'Konten zum Auswählen'!$D$9:$L$261,6)="","",VLOOKUP($A88,'Konten zum Auswählen'!$D$9:$L$261,6)))</f>
        <v>Ertragskonto</v>
      </c>
      <c r="D88" s="20" t="str">
        <f>IF(VLOOKUP($A88,'Konten zum Auswählen'!$D$9:$L$261,7)="","",VLOOKUP($A88,'Konten zum Auswählen'!$D$9:$L$261,7))</f>
        <v/>
      </c>
      <c r="E88" s="21">
        <f>IF(A88&gt;$A$1,"",IF(VLOOKUP($A88,'Konten zum Auswählen'!$D$9:$L$261,8)="","",VLOOKUP($A88,'Konten zum Auswählen'!$D$9:$L$261,8)))</f>
        <v>6100</v>
      </c>
      <c r="F88" s="21" t="str">
        <f>IF(A88&gt;$A$1,"",IF(VLOOKUP($A88,'Konten zum Auswählen'!$D$9:$L$261,9)="","",VLOOKUP($A88,'Konten zum Auswählen'!$D$9:$L$261,9)))</f>
        <v>Nettoertrag Cafeteria</v>
      </c>
      <c r="H88" t="str">
        <f t="shared" si="22"/>
        <v>Ertragskonto</v>
      </c>
      <c r="I88" s="29" t="str">
        <f t="shared" si="23"/>
        <v>c</v>
      </c>
      <c r="Q88">
        <f t="shared" si="13"/>
        <v>6100</v>
      </c>
      <c r="R88">
        <f t="shared" si="14"/>
        <v>7</v>
      </c>
      <c r="S88">
        <f t="shared" si="15"/>
        <v>4</v>
      </c>
      <c r="T88">
        <f t="shared" si="16"/>
        <v>3</v>
      </c>
      <c r="U88">
        <f t="shared" si="17"/>
        <v>1</v>
      </c>
      <c r="W88">
        <f t="shared" si="18"/>
        <v>6100</v>
      </c>
      <c r="AA88" t="str">
        <f t="shared" si="24"/>
        <v/>
      </c>
      <c r="AB88">
        <f t="shared" si="19"/>
        <v>6100</v>
      </c>
    </row>
    <row r="89" spans="1:28" x14ac:dyDescent="0.2">
      <c r="A89">
        <f t="shared" si="20"/>
        <v>81</v>
      </c>
      <c r="B89" s="29" t="str">
        <f t="shared" si="21"/>
        <v>c</v>
      </c>
      <c r="C89" s="21" t="str">
        <f>IF(A89&gt;$A$1,"",IF(VLOOKUP($A89,'Konten zum Auswählen'!$D$9:$L$261,6)="","",VLOOKUP($A89,'Konten zum Auswählen'!$D$9:$L$261,6)))</f>
        <v>Ertragskonto</v>
      </c>
      <c r="D89" s="20" t="str">
        <f>IF(VLOOKUP($A89,'Konten zum Auswählen'!$D$9:$L$261,7)="","",VLOOKUP($A89,'Konten zum Auswählen'!$D$9:$L$261,7))</f>
        <v/>
      </c>
      <c r="E89" s="21">
        <f>IF(A89&gt;$A$1,"",IF(VLOOKUP($A89,'Konten zum Auswählen'!$D$9:$L$261,8)="","",VLOOKUP($A89,'Konten zum Auswählen'!$D$9:$L$261,8)))</f>
        <v>6200</v>
      </c>
      <c r="F89" s="21" t="str">
        <f>IF(A89&gt;$A$1,"",IF(VLOOKUP($A89,'Konten zum Auswählen'!$D$9:$L$261,9)="","",VLOOKUP($A89,'Konten zum Auswählen'!$D$9:$L$261,9)))</f>
        <v>Bussen an Mitglieder</v>
      </c>
      <c r="H89" t="str">
        <f t="shared" si="22"/>
        <v>Ertragskonto</v>
      </c>
      <c r="I89" s="29" t="str">
        <f t="shared" si="23"/>
        <v>c</v>
      </c>
      <c r="Q89">
        <f t="shared" si="13"/>
        <v>6200</v>
      </c>
      <c r="R89">
        <f t="shared" si="14"/>
        <v>7</v>
      </c>
      <c r="S89">
        <f t="shared" si="15"/>
        <v>4</v>
      </c>
      <c r="T89">
        <f t="shared" si="16"/>
        <v>3</v>
      </c>
      <c r="U89">
        <f t="shared" si="17"/>
        <v>1</v>
      </c>
      <c r="W89">
        <f t="shared" si="18"/>
        <v>6200</v>
      </c>
      <c r="AA89" t="str">
        <f t="shared" si="24"/>
        <v/>
      </c>
      <c r="AB89">
        <f t="shared" si="19"/>
        <v>6200</v>
      </c>
    </row>
    <row r="90" spans="1:28" x14ac:dyDescent="0.2">
      <c r="A90">
        <f t="shared" si="20"/>
        <v>82</v>
      </c>
      <c r="B90" s="29" t="str">
        <f t="shared" si="21"/>
        <v>c</v>
      </c>
      <c r="C90" s="21" t="str">
        <f>IF(A90&gt;$A$1,"",IF(VLOOKUP($A90,'Konten zum Auswählen'!$D$9:$L$261,6)="","",VLOOKUP($A90,'Konten zum Auswählen'!$D$9:$L$261,6)))</f>
        <v>Ertragskonto</v>
      </c>
      <c r="D90" s="20" t="str">
        <f>IF(VLOOKUP($A90,'Konten zum Auswählen'!$D$9:$L$261,7)="","",VLOOKUP($A90,'Konten zum Auswählen'!$D$9:$L$261,7))</f>
        <v/>
      </c>
      <c r="E90" s="21">
        <f>IF(A90&gt;$A$1,"",IF(VLOOKUP($A90,'Konten zum Auswählen'!$D$9:$L$261,8)="","",VLOOKUP($A90,'Konten zum Auswählen'!$D$9:$L$261,8)))</f>
        <v>6300</v>
      </c>
      <c r="F90" s="21" t="str">
        <f>IF(A90&gt;$A$1,"",IF(VLOOKUP($A90,'Konten zum Auswählen'!$D$9:$L$261,9)="","",VLOOKUP($A90,'Konten zum Auswählen'!$D$9:$L$261,9)))</f>
        <v>weitere Erträge Spielbetrieb</v>
      </c>
      <c r="H90" t="str">
        <f t="shared" si="22"/>
        <v>Ertragskonto</v>
      </c>
      <c r="I90" s="29" t="str">
        <f t="shared" si="23"/>
        <v>c</v>
      </c>
      <c r="Q90">
        <f t="shared" si="13"/>
        <v>6300</v>
      </c>
      <c r="R90">
        <f t="shared" si="14"/>
        <v>7</v>
      </c>
      <c r="S90">
        <f t="shared" si="15"/>
        <v>4</v>
      </c>
      <c r="T90">
        <f t="shared" si="16"/>
        <v>3</v>
      </c>
      <c r="U90">
        <f t="shared" si="17"/>
        <v>1</v>
      </c>
      <c r="W90">
        <f t="shared" si="18"/>
        <v>6300</v>
      </c>
      <c r="AA90" t="str">
        <f t="shared" si="24"/>
        <v/>
      </c>
      <c r="AB90">
        <f t="shared" si="19"/>
        <v>6300</v>
      </c>
    </row>
    <row r="91" spans="1:28" x14ac:dyDescent="0.2">
      <c r="A91">
        <f t="shared" si="20"/>
        <v>83</v>
      </c>
      <c r="B91" s="29" t="str">
        <f t="shared" si="21"/>
        <v>c</v>
      </c>
      <c r="C91" s="21" t="str">
        <f>IF(A91&gt;$A$1,"",IF(VLOOKUP($A91,'Konten zum Auswählen'!$D$9:$L$261,6)="","",VLOOKUP($A91,'Konten zum Auswählen'!$D$9:$L$261,6)))</f>
        <v/>
      </c>
      <c r="D91" s="20" t="str">
        <f>IF(VLOOKUP($A91,'Konten zum Auswählen'!$D$9:$L$261,7)="","",VLOOKUP($A91,'Konten zum Auswählen'!$D$9:$L$261,7))</f>
        <v>Ertrag aus Beiträgen Dritter</v>
      </c>
      <c r="E91" s="21" t="str">
        <f>IF(A91&gt;$A$1,"",IF(VLOOKUP($A91,'Konten zum Auswählen'!$D$9:$L$261,8)="","",VLOOKUP($A91,'Konten zum Auswählen'!$D$9:$L$261,8)))</f>
        <v/>
      </c>
      <c r="F91" s="21" t="str">
        <f>IF(A91&gt;$A$1,"",IF(VLOOKUP($A91,'Konten zum Auswählen'!$D$9:$L$261,9)="","",VLOOKUP($A91,'Konten zum Auswählen'!$D$9:$L$261,9)))</f>
        <v/>
      </c>
      <c r="H91" t="str">
        <f t="shared" si="22"/>
        <v/>
      </c>
      <c r="I91" s="29" t="str">
        <f t="shared" si="23"/>
        <v>c</v>
      </c>
      <c r="Q91" t="str">
        <f t="shared" si="13"/>
        <v/>
      </c>
      <c r="R91">
        <f t="shared" si="14"/>
        <v>7</v>
      </c>
      <c r="S91">
        <f t="shared" si="15"/>
        <v>4</v>
      </c>
      <c r="T91">
        <f t="shared" si="16"/>
        <v>3</v>
      </c>
      <c r="U91">
        <f t="shared" si="17"/>
        <v>2</v>
      </c>
      <c r="W91">
        <f t="shared" si="18"/>
        <v>6300.0001000000002</v>
      </c>
      <c r="AA91" t="str">
        <f t="shared" si="24"/>
        <v/>
      </c>
      <c r="AB91">
        <f t="shared" si="19"/>
        <v>0</v>
      </c>
    </row>
    <row r="92" spans="1:28" x14ac:dyDescent="0.2">
      <c r="A92">
        <f t="shared" si="20"/>
        <v>84</v>
      </c>
      <c r="B92" s="29" t="str">
        <f t="shared" si="21"/>
        <v>c</v>
      </c>
      <c r="C92" s="21" t="str">
        <f>IF(A92&gt;$A$1,"",IF(VLOOKUP($A92,'Konten zum Auswählen'!$D$9:$L$261,6)="","",VLOOKUP($A92,'Konten zum Auswählen'!$D$9:$L$261,6)))</f>
        <v>Ertragskonto</v>
      </c>
      <c r="D92" s="20" t="str">
        <f>IF(VLOOKUP($A92,'Konten zum Auswählen'!$D$9:$L$261,7)="","",VLOOKUP($A92,'Konten zum Auswählen'!$D$9:$L$261,7))</f>
        <v/>
      </c>
      <c r="E92" s="21">
        <f>IF(A92&gt;$A$1,"",IF(VLOOKUP($A92,'Konten zum Auswählen'!$D$9:$L$261,8)="","",VLOOKUP($A92,'Konten zum Auswählen'!$D$9:$L$261,8)))</f>
        <v>7000</v>
      </c>
      <c r="F92" s="21" t="str">
        <f>IF(A92&gt;$A$1,"",IF(VLOOKUP($A92,'Konten zum Auswählen'!$D$9:$L$261,9)="","",VLOOKUP($A92,'Konten zum Auswählen'!$D$9:$L$261,9)))</f>
        <v>Beiträge Aktivmitglieder</v>
      </c>
      <c r="H92" t="str">
        <f t="shared" si="22"/>
        <v>Ertragskonto</v>
      </c>
      <c r="I92" s="29" t="str">
        <f t="shared" si="23"/>
        <v>c</v>
      </c>
      <c r="Q92">
        <f t="shared" si="13"/>
        <v>7000</v>
      </c>
      <c r="R92">
        <f t="shared" si="14"/>
        <v>7</v>
      </c>
      <c r="S92">
        <f t="shared" si="15"/>
        <v>4</v>
      </c>
      <c r="T92">
        <f t="shared" si="16"/>
        <v>3</v>
      </c>
      <c r="U92">
        <f t="shared" si="17"/>
        <v>2</v>
      </c>
      <c r="W92">
        <f t="shared" si="18"/>
        <v>7000</v>
      </c>
      <c r="AA92" t="str">
        <f t="shared" si="24"/>
        <v/>
      </c>
      <c r="AB92">
        <f t="shared" si="19"/>
        <v>7000</v>
      </c>
    </row>
    <row r="93" spans="1:28" x14ac:dyDescent="0.2">
      <c r="A93">
        <f t="shared" si="20"/>
        <v>85</v>
      </c>
      <c r="B93" s="29" t="str">
        <f t="shared" si="21"/>
        <v>c</v>
      </c>
      <c r="C93" s="21" t="str">
        <f>IF(A93&gt;$A$1,"",IF(VLOOKUP($A93,'Konten zum Auswählen'!$D$9:$L$261,6)="","",VLOOKUP($A93,'Konten zum Auswählen'!$D$9:$L$261,6)))</f>
        <v>Ertragskonto</v>
      </c>
      <c r="D93" s="20" t="str">
        <f>IF(VLOOKUP($A93,'Konten zum Auswählen'!$D$9:$L$261,7)="","",VLOOKUP($A93,'Konten zum Auswählen'!$D$9:$L$261,7))</f>
        <v/>
      </c>
      <c r="E93" s="21">
        <f>IF(A93&gt;$A$1,"",IF(VLOOKUP($A93,'Konten zum Auswählen'!$D$9:$L$261,8)="","",VLOOKUP($A93,'Konten zum Auswählen'!$D$9:$L$261,8)))</f>
        <v>7100</v>
      </c>
      <c r="F93" s="21" t="str">
        <f>IF(A93&gt;$A$1,"",IF(VLOOKUP($A93,'Konten zum Auswählen'!$D$9:$L$261,9)="","",VLOOKUP($A93,'Konten zum Auswählen'!$D$9:$L$261,9)))</f>
        <v>Beiträge Junioren</v>
      </c>
      <c r="H93" t="str">
        <f t="shared" si="22"/>
        <v>Ertragskonto</v>
      </c>
      <c r="I93" s="29" t="str">
        <f t="shared" si="23"/>
        <v>c</v>
      </c>
      <c r="Q93">
        <f t="shared" si="13"/>
        <v>7100</v>
      </c>
      <c r="R93">
        <f t="shared" si="14"/>
        <v>7</v>
      </c>
      <c r="S93">
        <f t="shared" si="15"/>
        <v>4</v>
      </c>
      <c r="T93">
        <f t="shared" si="16"/>
        <v>3</v>
      </c>
      <c r="U93">
        <f t="shared" si="17"/>
        <v>2</v>
      </c>
      <c r="W93">
        <f t="shared" si="18"/>
        <v>7100</v>
      </c>
      <c r="AA93" t="str">
        <f t="shared" si="24"/>
        <v/>
      </c>
      <c r="AB93">
        <f t="shared" si="19"/>
        <v>7100</v>
      </c>
    </row>
    <row r="94" spans="1:28" x14ac:dyDescent="0.2">
      <c r="A94">
        <f t="shared" si="20"/>
        <v>86</v>
      </c>
      <c r="B94" s="29" t="str">
        <f t="shared" si="21"/>
        <v>c</v>
      </c>
      <c r="C94" s="21" t="str">
        <f>IF(A94&gt;$A$1,"",IF(VLOOKUP($A94,'Konten zum Auswählen'!$D$9:$L$261,6)="","",VLOOKUP($A94,'Konten zum Auswählen'!$D$9:$L$261,6)))</f>
        <v>Ertragskonto</v>
      </c>
      <c r="D94" s="20" t="str">
        <f>IF(VLOOKUP($A94,'Konten zum Auswählen'!$D$9:$L$261,7)="","",VLOOKUP($A94,'Konten zum Auswählen'!$D$9:$L$261,7))</f>
        <v/>
      </c>
      <c r="E94" s="21">
        <f>IF(A94&gt;$A$1,"",IF(VLOOKUP($A94,'Konten zum Auswählen'!$D$9:$L$261,8)="","",VLOOKUP($A94,'Konten zum Auswählen'!$D$9:$L$261,8)))</f>
        <v>7200</v>
      </c>
      <c r="F94" s="21" t="str">
        <f>IF(A94&gt;$A$1,"",IF(VLOOKUP($A94,'Konten zum Auswählen'!$D$9:$L$261,9)="","",VLOOKUP($A94,'Konten zum Auswählen'!$D$9:$L$261,9)))</f>
        <v>Beiräge Passivmitglieder</v>
      </c>
      <c r="H94" t="str">
        <f t="shared" si="22"/>
        <v>Ertragskonto</v>
      </c>
      <c r="I94" s="29" t="str">
        <f t="shared" si="23"/>
        <v>c</v>
      </c>
      <c r="Q94">
        <f t="shared" si="13"/>
        <v>7200</v>
      </c>
      <c r="R94">
        <f t="shared" si="14"/>
        <v>7</v>
      </c>
      <c r="S94">
        <f t="shared" si="15"/>
        <v>4</v>
      </c>
      <c r="T94">
        <f t="shared" si="16"/>
        <v>3</v>
      </c>
      <c r="U94">
        <f t="shared" si="17"/>
        <v>2</v>
      </c>
      <c r="W94">
        <f t="shared" si="18"/>
        <v>7200</v>
      </c>
      <c r="AA94" t="str">
        <f t="shared" si="24"/>
        <v/>
      </c>
      <c r="AB94">
        <f t="shared" si="19"/>
        <v>7200</v>
      </c>
    </row>
    <row r="95" spans="1:28" x14ac:dyDescent="0.2">
      <c r="A95">
        <f t="shared" si="20"/>
        <v>87</v>
      </c>
      <c r="B95" s="29" t="str">
        <f t="shared" si="21"/>
        <v>c</v>
      </c>
      <c r="C95" s="21" t="str">
        <f>IF(A95&gt;$A$1,"",IF(VLOOKUP($A95,'Konten zum Auswählen'!$D$9:$L$261,6)="","",VLOOKUP($A95,'Konten zum Auswählen'!$D$9:$L$261,6)))</f>
        <v>Ertragskonto</v>
      </c>
      <c r="D95" s="20" t="str">
        <f>IF(VLOOKUP($A95,'Konten zum Auswählen'!$D$9:$L$261,7)="","",VLOOKUP($A95,'Konten zum Auswählen'!$D$9:$L$261,7))</f>
        <v/>
      </c>
      <c r="E95" s="21">
        <f>IF(A95&gt;$A$1,"",IF(VLOOKUP($A95,'Konten zum Auswählen'!$D$9:$L$261,8)="","",VLOOKUP($A95,'Konten zum Auswählen'!$D$9:$L$261,8)))</f>
        <v>7500</v>
      </c>
      <c r="F95" s="21" t="str">
        <f>IF(A95&gt;$A$1,"",IF(VLOOKUP($A95,'Konten zum Auswählen'!$D$9:$L$261,9)="","",VLOOKUP($A95,'Konten zum Auswählen'!$D$9:$L$261,9)))</f>
        <v>Gönnerbeiträge</v>
      </c>
      <c r="H95" t="str">
        <f t="shared" si="22"/>
        <v>Ertragskonto</v>
      </c>
      <c r="I95" s="29" t="str">
        <f t="shared" si="23"/>
        <v>c</v>
      </c>
      <c r="Q95">
        <f t="shared" si="13"/>
        <v>7500</v>
      </c>
      <c r="R95">
        <f t="shared" si="14"/>
        <v>7</v>
      </c>
      <c r="S95">
        <f t="shared" si="15"/>
        <v>4</v>
      </c>
      <c r="T95">
        <f t="shared" si="16"/>
        <v>3</v>
      </c>
      <c r="U95">
        <f t="shared" si="17"/>
        <v>2</v>
      </c>
      <c r="W95">
        <f t="shared" si="18"/>
        <v>7500</v>
      </c>
      <c r="AA95" t="str">
        <f t="shared" si="24"/>
        <v/>
      </c>
      <c r="AB95">
        <f t="shared" si="19"/>
        <v>7500</v>
      </c>
    </row>
    <row r="96" spans="1:28" x14ac:dyDescent="0.2">
      <c r="A96">
        <f t="shared" si="20"/>
        <v>88</v>
      </c>
      <c r="B96" s="29" t="str">
        <f t="shared" si="21"/>
        <v>c</v>
      </c>
      <c r="C96" s="21" t="str">
        <f>IF(A96&gt;$A$1,"",IF(VLOOKUP($A96,'Konten zum Auswählen'!$D$9:$L$261,6)="","",VLOOKUP($A96,'Konten zum Auswählen'!$D$9:$L$261,6)))</f>
        <v>Ertragskonto</v>
      </c>
      <c r="D96" s="20" t="str">
        <f>IF(VLOOKUP($A96,'Konten zum Auswählen'!$D$9:$L$261,7)="","",VLOOKUP($A96,'Konten zum Auswählen'!$D$9:$L$261,7))</f>
        <v/>
      </c>
      <c r="E96" s="21">
        <f>IF(A96&gt;$A$1,"",IF(VLOOKUP($A96,'Konten zum Auswählen'!$D$9:$L$261,8)="","",VLOOKUP($A96,'Konten zum Auswählen'!$D$9:$L$261,8)))</f>
        <v>7600</v>
      </c>
      <c r="F96" s="21" t="str">
        <f>IF(A96&gt;$A$1,"",IF(VLOOKUP($A96,'Konten zum Auswählen'!$D$9:$L$261,9)="","",VLOOKUP($A96,'Konten zum Auswählen'!$D$9:$L$261,9)))</f>
        <v>Beiträge Hauptsponsoren</v>
      </c>
      <c r="H96" t="str">
        <f t="shared" si="22"/>
        <v>Ertragskonto</v>
      </c>
      <c r="I96" s="29" t="str">
        <f t="shared" si="23"/>
        <v>c</v>
      </c>
      <c r="Q96">
        <f t="shared" si="13"/>
        <v>7600</v>
      </c>
      <c r="R96">
        <f t="shared" si="14"/>
        <v>7</v>
      </c>
      <c r="S96">
        <f t="shared" si="15"/>
        <v>4</v>
      </c>
      <c r="T96">
        <f t="shared" si="16"/>
        <v>3</v>
      </c>
      <c r="U96">
        <f t="shared" si="17"/>
        <v>2</v>
      </c>
      <c r="W96">
        <f t="shared" si="18"/>
        <v>7600</v>
      </c>
      <c r="AA96" t="str">
        <f t="shared" si="24"/>
        <v/>
      </c>
      <c r="AB96">
        <f t="shared" si="19"/>
        <v>7600</v>
      </c>
    </row>
    <row r="97" spans="1:28" x14ac:dyDescent="0.2">
      <c r="A97">
        <f t="shared" si="20"/>
        <v>89</v>
      </c>
      <c r="B97" s="29" t="str">
        <f t="shared" si="21"/>
        <v>c</v>
      </c>
      <c r="C97" s="21" t="str">
        <f>IF(A97&gt;$A$1,"",IF(VLOOKUP($A97,'Konten zum Auswählen'!$D$9:$L$261,6)="","",VLOOKUP($A97,'Konten zum Auswählen'!$D$9:$L$261,6)))</f>
        <v>Ertragskonto</v>
      </c>
      <c r="D97" s="20" t="str">
        <f>IF(VLOOKUP($A97,'Konten zum Auswählen'!$D$9:$L$261,7)="","",VLOOKUP($A97,'Konten zum Auswählen'!$D$9:$L$261,7))</f>
        <v/>
      </c>
      <c r="E97" s="21">
        <f>IF(A97&gt;$A$1,"",IF(VLOOKUP($A97,'Konten zum Auswählen'!$D$9:$L$261,8)="","",VLOOKUP($A97,'Konten zum Auswählen'!$D$9:$L$261,8)))</f>
        <v>7610</v>
      </c>
      <c r="F97" s="21" t="str">
        <f>IF(A97&gt;$A$1,"",IF(VLOOKUP($A97,'Konten zum Auswählen'!$D$9:$L$261,9)="","",VLOOKUP($A97,'Konten zum Auswählen'!$D$9:$L$261,9)))</f>
        <v>Beiträge weitere Sponsoren</v>
      </c>
      <c r="H97" t="str">
        <f t="shared" si="22"/>
        <v>Ertragskonto</v>
      </c>
      <c r="I97" s="29" t="str">
        <f t="shared" si="23"/>
        <v>c</v>
      </c>
      <c r="Q97">
        <f t="shared" si="13"/>
        <v>7610</v>
      </c>
      <c r="R97">
        <f t="shared" si="14"/>
        <v>7</v>
      </c>
      <c r="S97">
        <f t="shared" si="15"/>
        <v>4</v>
      </c>
      <c r="T97">
        <f t="shared" si="16"/>
        <v>3</v>
      </c>
      <c r="U97">
        <f t="shared" si="17"/>
        <v>2</v>
      </c>
      <c r="W97">
        <f t="shared" si="18"/>
        <v>7610</v>
      </c>
      <c r="AA97" t="str">
        <f t="shared" si="24"/>
        <v/>
      </c>
      <c r="AB97">
        <f t="shared" si="19"/>
        <v>7610</v>
      </c>
    </row>
    <row r="98" spans="1:28" x14ac:dyDescent="0.2">
      <c r="A98">
        <f t="shared" si="20"/>
        <v>90</v>
      </c>
      <c r="B98" s="29" t="str">
        <f t="shared" si="21"/>
        <v>c</v>
      </c>
      <c r="C98" s="21" t="str">
        <f>IF(A98&gt;$A$1,"",IF(VLOOKUP($A98,'Konten zum Auswählen'!$D$9:$L$261,6)="","",VLOOKUP($A98,'Konten zum Auswählen'!$D$9:$L$261,6)))</f>
        <v>Ertragskonto</v>
      </c>
      <c r="D98" s="20" t="str">
        <f>IF(VLOOKUP($A98,'Konten zum Auswählen'!$D$9:$L$261,7)="","",VLOOKUP($A98,'Konten zum Auswählen'!$D$9:$L$261,7))</f>
        <v/>
      </c>
      <c r="E98" s="21">
        <f>IF(A98&gt;$A$1,"",IF(VLOOKUP($A98,'Konten zum Auswählen'!$D$9:$L$261,8)="","",VLOOKUP($A98,'Konten zum Auswählen'!$D$9:$L$261,8)))</f>
        <v>7700</v>
      </c>
      <c r="F98" s="21" t="str">
        <f>IF(A98&gt;$A$1,"",IF(VLOOKUP($A98,'Konten zum Auswählen'!$D$9:$L$261,9)="","",VLOOKUP($A98,'Konten zum Auswählen'!$D$9:$L$261,9)))</f>
        <v>Inserate Vereinszeitschrift</v>
      </c>
      <c r="H98" t="str">
        <f t="shared" si="22"/>
        <v>Ertragskonto</v>
      </c>
      <c r="I98" s="29" t="str">
        <f t="shared" si="23"/>
        <v>c</v>
      </c>
      <c r="Q98">
        <f t="shared" si="13"/>
        <v>7700</v>
      </c>
      <c r="R98">
        <f t="shared" si="14"/>
        <v>7</v>
      </c>
      <c r="S98">
        <f t="shared" si="15"/>
        <v>4</v>
      </c>
      <c r="T98">
        <f t="shared" si="16"/>
        <v>3</v>
      </c>
      <c r="U98">
        <f t="shared" si="17"/>
        <v>2</v>
      </c>
      <c r="W98">
        <f t="shared" si="18"/>
        <v>7700</v>
      </c>
      <c r="AA98" t="str">
        <f t="shared" si="24"/>
        <v/>
      </c>
      <c r="AB98">
        <f t="shared" si="19"/>
        <v>7700</v>
      </c>
    </row>
    <row r="99" spans="1:28" x14ac:dyDescent="0.2">
      <c r="A99">
        <f t="shared" si="20"/>
        <v>91</v>
      </c>
      <c r="B99" s="29" t="str">
        <f t="shared" si="21"/>
        <v>c</v>
      </c>
      <c r="C99" s="21" t="str">
        <f>IF(A99&gt;$A$1,"",IF(VLOOKUP($A99,'Konten zum Auswählen'!$D$9:$L$261,6)="","",VLOOKUP($A99,'Konten zum Auswählen'!$D$9:$L$261,6)))</f>
        <v/>
      </c>
      <c r="D99" s="20" t="str">
        <f>IF(VLOOKUP($A99,'Konten zum Auswählen'!$D$9:$L$261,7)="","",VLOOKUP($A99,'Konten zum Auswählen'!$D$9:$L$261,7))</f>
        <v>Weitere Erträge</v>
      </c>
      <c r="E99" s="21" t="str">
        <f>IF(A99&gt;$A$1,"",IF(VLOOKUP($A99,'Konten zum Auswählen'!$D$9:$L$261,8)="","",VLOOKUP($A99,'Konten zum Auswählen'!$D$9:$L$261,8)))</f>
        <v/>
      </c>
      <c r="F99" s="21" t="str">
        <f>IF(A99&gt;$A$1,"",IF(VLOOKUP($A99,'Konten zum Auswählen'!$D$9:$L$261,9)="","",VLOOKUP($A99,'Konten zum Auswählen'!$D$9:$L$261,9)))</f>
        <v/>
      </c>
      <c r="H99" t="str">
        <f t="shared" si="22"/>
        <v/>
      </c>
      <c r="I99" s="29" t="str">
        <f t="shared" si="23"/>
        <v>c</v>
      </c>
      <c r="Q99" t="str">
        <f t="shared" si="13"/>
        <v/>
      </c>
      <c r="R99">
        <f t="shared" si="14"/>
        <v>7</v>
      </c>
      <c r="S99">
        <f t="shared" si="15"/>
        <v>4</v>
      </c>
      <c r="T99">
        <f t="shared" si="16"/>
        <v>3</v>
      </c>
      <c r="U99">
        <f t="shared" si="17"/>
        <v>3</v>
      </c>
      <c r="W99">
        <f t="shared" si="18"/>
        <v>7700.0001000000002</v>
      </c>
      <c r="AA99" t="str">
        <f t="shared" si="24"/>
        <v/>
      </c>
      <c r="AB99">
        <f t="shared" si="19"/>
        <v>0</v>
      </c>
    </row>
    <row r="100" spans="1:28" x14ac:dyDescent="0.2">
      <c r="A100">
        <f t="shared" si="20"/>
        <v>92</v>
      </c>
      <c r="B100" s="29" t="str">
        <f t="shared" si="21"/>
        <v>c</v>
      </c>
      <c r="C100" s="21" t="str">
        <f>IF(A100&gt;$A$1,"",IF(VLOOKUP($A100,'Konten zum Auswählen'!$D$9:$L$261,6)="","",VLOOKUP($A100,'Konten zum Auswählen'!$D$9:$L$261,6)))</f>
        <v>Ertragskonto</v>
      </c>
      <c r="D100" s="20" t="str">
        <f>IF(VLOOKUP($A100,'Konten zum Auswählen'!$D$9:$L$261,7)="","",VLOOKUP($A100,'Konten zum Auswählen'!$D$9:$L$261,7))</f>
        <v/>
      </c>
      <c r="E100" s="21">
        <f>IF(A100&gt;$A$1,"",IF(VLOOKUP($A100,'Konten zum Auswählen'!$D$9:$L$261,8)="","",VLOOKUP($A100,'Konten zum Auswählen'!$D$9:$L$261,8)))</f>
        <v>8000</v>
      </c>
      <c r="F100" s="21" t="str">
        <f>IF(A100&gt;$A$1,"",IF(VLOOKUP($A100,'Konten zum Auswählen'!$D$9:$L$261,9)="","",VLOOKUP($A100,'Konten zum Auswählen'!$D$9:$L$261,9)))</f>
        <v>Subventionen</v>
      </c>
      <c r="H100" t="str">
        <f t="shared" si="22"/>
        <v>Ertragskonto</v>
      </c>
      <c r="I100" s="29" t="str">
        <f t="shared" si="23"/>
        <v>c</v>
      </c>
      <c r="Q100">
        <f t="shared" si="13"/>
        <v>8000</v>
      </c>
      <c r="R100">
        <f t="shared" si="14"/>
        <v>7</v>
      </c>
      <c r="S100">
        <f t="shared" si="15"/>
        <v>4</v>
      </c>
      <c r="T100">
        <f t="shared" si="16"/>
        <v>3</v>
      </c>
      <c r="U100">
        <f t="shared" si="17"/>
        <v>3</v>
      </c>
      <c r="W100">
        <f t="shared" si="18"/>
        <v>8000</v>
      </c>
      <c r="AA100" t="str">
        <f t="shared" si="24"/>
        <v/>
      </c>
      <c r="AB100">
        <f t="shared" si="19"/>
        <v>8000</v>
      </c>
    </row>
    <row r="101" spans="1:28" x14ac:dyDescent="0.2">
      <c r="A101">
        <f t="shared" si="20"/>
        <v>93</v>
      </c>
      <c r="B101" s="29" t="str">
        <f t="shared" si="21"/>
        <v>c</v>
      </c>
      <c r="C101" s="21" t="str">
        <f>IF(A101&gt;$A$1,"",IF(VLOOKUP($A101,'Konten zum Auswählen'!$D$9:$L$261,6)="","",VLOOKUP($A101,'Konten zum Auswählen'!$D$9:$L$261,6)))</f>
        <v>Ertragskonto</v>
      </c>
      <c r="D101" s="20" t="str">
        <f>IF(VLOOKUP($A101,'Konten zum Auswählen'!$D$9:$L$261,7)="","",VLOOKUP($A101,'Konten zum Auswählen'!$D$9:$L$261,7))</f>
        <v/>
      </c>
      <c r="E101" s="21">
        <f>IF(A101&gt;$A$1,"",IF(VLOOKUP($A101,'Konten zum Auswählen'!$D$9:$L$261,8)="","",VLOOKUP($A101,'Konten zum Auswählen'!$D$9:$L$261,8)))</f>
        <v>8010</v>
      </c>
      <c r="F101" s="21" t="str">
        <f>IF(A101&gt;$A$1,"",IF(VLOOKUP($A101,'Konten zum Auswählen'!$D$9:$L$261,9)="","",VLOOKUP($A101,'Konten zum Auswählen'!$D$9:$L$261,9)))</f>
        <v>andere staatl. Zuwendungen</v>
      </c>
      <c r="H101" t="str">
        <f t="shared" si="22"/>
        <v>Ertragskonto</v>
      </c>
      <c r="I101" s="29" t="str">
        <f t="shared" si="23"/>
        <v>c</v>
      </c>
      <c r="Q101">
        <f t="shared" si="13"/>
        <v>8010</v>
      </c>
      <c r="R101">
        <f t="shared" si="14"/>
        <v>7</v>
      </c>
      <c r="S101">
        <f t="shared" si="15"/>
        <v>4</v>
      </c>
      <c r="T101">
        <f t="shared" si="16"/>
        <v>3</v>
      </c>
      <c r="U101">
        <f t="shared" si="17"/>
        <v>3</v>
      </c>
      <c r="W101">
        <f t="shared" si="18"/>
        <v>8010</v>
      </c>
      <c r="AA101" t="str">
        <f t="shared" si="24"/>
        <v/>
      </c>
      <c r="AB101">
        <f t="shared" si="19"/>
        <v>8010</v>
      </c>
    </row>
    <row r="102" spans="1:28" x14ac:dyDescent="0.2">
      <c r="A102">
        <f t="shared" si="20"/>
        <v>94</v>
      </c>
      <c r="B102" s="29" t="str">
        <f t="shared" si="21"/>
        <v>c</v>
      </c>
      <c r="C102" s="21" t="str">
        <f>IF(A102&gt;$A$1,"",IF(VLOOKUP($A102,'Konten zum Auswählen'!$D$9:$L$261,6)="","",VLOOKUP($A102,'Konten zum Auswählen'!$D$9:$L$261,6)))</f>
        <v>Ertragskonto</v>
      </c>
      <c r="D102" s="20" t="str">
        <f>IF(VLOOKUP($A102,'Konten zum Auswählen'!$D$9:$L$261,7)="","",VLOOKUP($A102,'Konten zum Auswählen'!$D$9:$L$261,7))</f>
        <v/>
      </c>
      <c r="E102" s="21">
        <f>IF(A102&gt;$A$1,"",IF(VLOOKUP($A102,'Konten zum Auswählen'!$D$9:$L$261,8)="","",VLOOKUP($A102,'Konten zum Auswählen'!$D$9:$L$261,8)))</f>
        <v>8100</v>
      </c>
      <c r="F102" s="21" t="str">
        <f>IF(A102&gt;$A$1,"",IF(VLOOKUP($A102,'Konten zum Auswählen'!$D$9:$L$261,9)="","",VLOOKUP($A102,'Konten zum Auswählen'!$D$9:$L$261,9)))</f>
        <v>J + S Gelder</v>
      </c>
      <c r="H102" t="str">
        <f t="shared" si="22"/>
        <v>Ertragskonto</v>
      </c>
      <c r="I102" s="29" t="str">
        <f t="shared" si="23"/>
        <v>c</v>
      </c>
      <c r="Q102">
        <f t="shared" si="13"/>
        <v>8100</v>
      </c>
      <c r="R102">
        <f t="shared" si="14"/>
        <v>7</v>
      </c>
      <c r="S102">
        <f t="shared" si="15"/>
        <v>4</v>
      </c>
      <c r="T102">
        <f t="shared" si="16"/>
        <v>3</v>
      </c>
      <c r="U102">
        <f t="shared" si="17"/>
        <v>3</v>
      </c>
      <c r="W102">
        <f t="shared" si="18"/>
        <v>8100</v>
      </c>
      <c r="AA102" t="str">
        <f t="shared" si="24"/>
        <v/>
      </c>
      <c r="AB102">
        <f t="shared" si="19"/>
        <v>8100</v>
      </c>
    </row>
    <row r="103" spans="1:28" x14ac:dyDescent="0.2">
      <c r="A103">
        <f t="shared" si="20"/>
        <v>95</v>
      </c>
      <c r="B103" s="29" t="str">
        <f t="shared" si="21"/>
        <v>c</v>
      </c>
      <c r="C103" s="21" t="str">
        <f>IF(A103&gt;$A$1,"",IF(VLOOKUP($A103,'Konten zum Auswählen'!$D$9:$L$261,6)="","",VLOOKUP($A103,'Konten zum Auswählen'!$D$9:$L$261,6)))</f>
        <v/>
      </c>
      <c r="D103" s="20" t="str">
        <f>IF(VLOOKUP($A103,'Konten zum Auswählen'!$D$9:$L$261,7)="","",VLOOKUP($A103,'Konten zum Auswählen'!$D$9:$L$261,7))</f>
        <v>ausserordentliche Erträge</v>
      </c>
      <c r="E103" s="21" t="str">
        <f>IF(A103&gt;$A$1,"",IF(VLOOKUP($A103,'Konten zum Auswählen'!$D$9:$L$261,8)="","",VLOOKUP($A103,'Konten zum Auswählen'!$D$9:$L$261,8)))</f>
        <v/>
      </c>
      <c r="F103" s="21" t="str">
        <f>IF(A103&gt;$A$1,"",IF(VLOOKUP($A103,'Konten zum Auswählen'!$D$9:$L$261,9)="","",VLOOKUP($A103,'Konten zum Auswählen'!$D$9:$L$261,9)))</f>
        <v/>
      </c>
      <c r="H103" t="str">
        <f t="shared" si="22"/>
        <v/>
      </c>
      <c r="I103" s="29" t="str">
        <f t="shared" si="23"/>
        <v>c</v>
      </c>
      <c r="Q103" t="str">
        <f t="shared" si="13"/>
        <v/>
      </c>
      <c r="R103">
        <f t="shared" si="14"/>
        <v>7</v>
      </c>
      <c r="S103">
        <f t="shared" si="15"/>
        <v>4</v>
      </c>
      <c r="T103">
        <f t="shared" si="16"/>
        <v>3</v>
      </c>
      <c r="U103">
        <f t="shared" si="17"/>
        <v>4</v>
      </c>
      <c r="W103">
        <f t="shared" si="18"/>
        <v>8100.0001000000002</v>
      </c>
      <c r="AA103" t="str">
        <f t="shared" si="24"/>
        <v/>
      </c>
      <c r="AB103">
        <f t="shared" si="19"/>
        <v>0</v>
      </c>
    </row>
    <row r="104" spans="1:28" x14ac:dyDescent="0.2">
      <c r="A104">
        <f t="shared" si="20"/>
        <v>96</v>
      </c>
      <c r="B104" s="29" t="str">
        <f t="shared" si="21"/>
        <v>c</v>
      </c>
      <c r="C104" s="21" t="str">
        <f>IF(A104&gt;$A$1,"",IF(VLOOKUP($A104,'Konten zum Auswählen'!$D$9:$L$261,6)="","",VLOOKUP($A104,'Konten zum Auswählen'!$D$9:$L$261,6)))</f>
        <v>Ertragskonto</v>
      </c>
      <c r="D104" s="20" t="str">
        <f>IF(VLOOKUP($A104,'Konten zum Auswählen'!$D$9:$L$261,7)="","",VLOOKUP($A104,'Konten zum Auswählen'!$D$9:$L$261,7))</f>
        <v/>
      </c>
      <c r="E104" s="21">
        <f>IF(A104&gt;$A$1,"",IF(VLOOKUP($A104,'Konten zum Auswählen'!$D$9:$L$261,8)="","",VLOOKUP($A104,'Konten zum Auswählen'!$D$9:$L$261,8)))</f>
        <v>8200</v>
      </c>
      <c r="F104" s="21" t="str">
        <f>IF(A104&gt;$A$1,"",IF(VLOOKUP($A104,'Konten zum Auswählen'!$D$9:$L$261,9)="","",VLOOKUP($A104,'Konten zum Auswählen'!$D$9:$L$261,9)))</f>
        <v>Zinsertrag</v>
      </c>
      <c r="H104" t="str">
        <f t="shared" si="22"/>
        <v>Ertragskonto</v>
      </c>
      <c r="I104" s="29" t="str">
        <f t="shared" si="23"/>
        <v>c</v>
      </c>
      <c r="Q104">
        <f t="shared" si="13"/>
        <v>8200</v>
      </c>
      <c r="R104">
        <f t="shared" si="14"/>
        <v>7</v>
      </c>
      <c r="S104">
        <f t="shared" si="15"/>
        <v>4</v>
      </c>
      <c r="T104">
        <f t="shared" si="16"/>
        <v>3</v>
      </c>
      <c r="U104">
        <f t="shared" si="17"/>
        <v>4</v>
      </c>
      <c r="W104">
        <f t="shared" si="18"/>
        <v>8200</v>
      </c>
      <c r="AA104" t="str">
        <f t="shared" si="24"/>
        <v/>
      </c>
      <c r="AB104">
        <f t="shared" si="19"/>
        <v>8200</v>
      </c>
    </row>
    <row r="105" spans="1:28" x14ac:dyDescent="0.2">
      <c r="A105">
        <f t="shared" si="20"/>
        <v>97</v>
      </c>
      <c r="B105" s="29" t="str">
        <f t="shared" si="21"/>
        <v>c</v>
      </c>
      <c r="C105" s="21" t="str">
        <f>IF(A105&gt;$A$1,"",IF(VLOOKUP($A105,'Konten zum Auswählen'!$D$9:$L$261,6)="","",VLOOKUP($A105,'Konten zum Auswählen'!$D$9:$L$261,6)))</f>
        <v>Ertragskonto</v>
      </c>
      <c r="D105" s="20" t="str">
        <f>IF(VLOOKUP($A105,'Konten zum Auswählen'!$D$9:$L$261,7)="","",VLOOKUP($A105,'Konten zum Auswählen'!$D$9:$L$261,7))</f>
        <v/>
      </c>
      <c r="E105" s="21">
        <f>IF(A105&gt;$A$1,"",IF(VLOOKUP($A105,'Konten zum Auswählen'!$D$9:$L$261,8)="","",VLOOKUP($A105,'Konten zum Auswählen'!$D$9:$L$261,8)))</f>
        <v>8300</v>
      </c>
      <c r="F105" s="21" t="str">
        <f>IF(A105&gt;$A$1,"",IF(VLOOKUP($A105,'Konten zum Auswählen'!$D$9:$L$261,9)="","",VLOOKUP($A105,'Konten zum Auswählen'!$D$9:$L$261,9)))</f>
        <v>weitere a.o. Erträge</v>
      </c>
      <c r="H105" t="str">
        <f t="shared" si="22"/>
        <v>Ertragskonto</v>
      </c>
      <c r="I105" s="29" t="str">
        <f t="shared" si="23"/>
        <v>c</v>
      </c>
      <c r="Q105">
        <f t="shared" si="13"/>
        <v>8300</v>
      </c>
      <c r="R105">
        <f t="shared" si="14"/>
        <v>7</v>
      </c>
      <c r="S105">
        <f t="shared" si="15"/>
        <v>4</v>
      </c>
      <c r="T105">
        <f t="shared" si="16"/>
        <v>3</v>
      </c>
      <c r="U105">
        <f t="shared" si="17"/>
        <v>4</v>
      </c>
      <c r="W105">
        <f t="shared" si="18"/>
        <v>8300</v>
      </c>
      <c r="AA105" t="str">
        <f t="shared" si="24"/>
        <v/>
      </c>
      <c r="AB105">
        <f t="shared" si="19"/>
        <v>8300</v>
      </c>
    </row>
    <row r="106" spans="1:28" x14ac:dyDescent="0.2">
      <c r="A106">
        <f t="shared" si="20"/>
        <v>98</v>
      </c>
      <c r="B106" s="29" t="str">
        <f t="shared" si="21"/>
        <v>c</v>
      </c>
      <c r="C106" s="21" t="str">
        <f>IF(A106&gt;$A$1,"",IF(VLOOKUP($A106,'Konten zum Auswählen'!$D$9:$L$261,6)="","",VLOOKUP($A106,'Konten zum Auswählen'!$D$9:$L$261,6)))</f>
        <v>Ertragskonto</v>
      </c>
      <c r="D106" s="20" t="str">
        <f>IF(VLOOKUP($A106,'Konten zum Auswählen'!$D$9:$L$261,7)="","",VLOOKUP($A106,'Konten zum Auswählen'!$D$9:$L$261,7))</f>
        <v/>
      </c>
      <c r="E106" s="21">
        <f>IF(A106&gt;$A$1,"",IF(VLOOKUP($A106,'Konten zum Auswählen'!$D$9:$L$261,8)="","",VLOOKUP($A106,'Konten zum Auswählen'!$D$9:$L$261,8)))</f>
        <v>9999</v>
      </c>
      <c r="F106" s="21" t="str">
        <f>IF(A106&gt;$A$1,"",IF(VLOOKUP($A106,'Konten zum Auswählen'!$D$9:$L$261,9)="","",VLOOKUP($A106,'Konten zum Auswählen'!$D$9:$L$261,9)))</f>
        <v>Eröffnungskonto</v>
      </c>
      <c r="H106" t="str">
        <f t="shared" si="22"/>
        <v>Ertragskonto</v>
      </c>
      <c r="I106" s="29" t="str">
        <f t="shared" si="23"/>
        <v>c</v>
      </c>
      <c r="Q106">
        <f t="shared" si="13"/>
        <v>9999</v>
      </c>
      <c r="R106">
        <f t="shared" si="14"/>
        <v>7</v>
      </c>
      <c r="S106">
        <f t="shared" si="15"/>
        <v>4</v>
      </c>
      <c r="T106">
        <f t="shared" si="16"/>
        <v>3</v>
      </c>
      <c r="U106">
        <f t="shared" si="17"/>
        <v>4</v>
      </c>
      <c r="W106">
        <f t="shared" si="18"/>
        <v>9999</v>
      </c>
      <c r="AA106" t="str">
        <f t="shared" si="24"/>
        <v/>
      </c>
      <c r="AB106">
        <f t="shared" si="19"/>
        <v>9999</v>
      </c>
    </row>
    <row r="107" spans="1:28" x14ac:dyDescent="0.2">
      <c r="A107">
        <f t="shared" si="20"/>
        <v>99</v>
      </c>
      <c r="B107" s="29" t="str">
        <f t="shared" si="21"/>
        <v/>
      </c>
      <c r="C107" s="21" t="str">
        <f>IF(A107&gt;$A$1,"",IF(VLOOKUP($A107,'Konten zum Auswählen'!$D$9:$L$261,6)="","",VLOOKUP($A107,'Konten zum Auswählen'!$D$9:$L$261,6)))</f>
        <v/>
      </c>
      <c r="D107" s="20" t="str">
        <f>IF(VLOOKUP($A107,'Konten zum Auswählen'!$D$9:$L$261,7)="","",VLOOKUP($A107,'Konten zum Auswählen'!$D$9:$L$261,7))</f>
        <v/>
      </c>
      <c r="E107" s="21" t="str">
        <f>IF(A107&gt;$A$1,"",IF(VLOOKUP($A107,'Konten zum Auswählen'!$D$9:$L$261,8)="","",VLOOKUP($A107,'Konten zum Auswählen'!$D$9:$L$261,8)))</f>
        <v/>
      </c>
      <c r="F107" s="21" t="str">
        <f>IF(A107&gt;$A$1,"",IF(VLOOKUP($A107,'Konten zum Auswählen'!$D$9:$L$261,9)="","",VLOOKUP($A107,'Konten zum Auswählen'!$D$9:$L$261,9)))</f>
        <v/>
      </c>
      <c r="H107" t="str">
        <f t="shared" si="22"/>
        <v/>
      </c>
      <c r="I107" s="29" t="str">
        <f t="shared" si="23"/>
        <v/>
      </c>
      <c r="Q107" t="str">
        <f t="shared" si="13"/>
        <v/>
      </c>
      <c r="R107">
        <f t="shared" si="14"/>
        <v>7</v>
      </c>
      <c r="S107">
        <f t="shared" si="15"/>
        <v>4</v>
      </c>
      <c r="T107">
        <f t="shared" si="16"/>
        <v>3</v>
      </c>
      <c r="U107">
        <f t="shared" si="17"/>
        <v>4</v>
      </c>
      <c r="W107">
        <f t="shared" si="18"/>
        <v>9999.0000999999993</v>
      </c>
      <c r="AA107" t="str">
        <f t="shared" si="24"/>
        <v/>
      </c>
      <c r="AB107">
        <f t="shared" si="19"/>
        <v>0</v>
      </c>
    </row>
    <row r="108" spans="1:28" x14ac:dyDescent="0.2">
      <c r="A108">
        <f t="shared" si="20"/>
        <v>100</v>
      </c>
      <c r="B108" s="29" t="str">
        <f t="shared" si="21"/>
        <v/>
      </c>
      <c r="C108" s="21" t="str">
        <f>IF(A108&gt;$A$1,"",IF(VLOOKUP($A108,'Konten zum Auswählen'!$D$9:$L$261,6)="","",VLOOKUP($A108,'Konten zum Auswählen'!$D$9:$L$261,6)))</f>
        <v/>
      </c>
      <c r="D108" s="20" t="str">
        <f>IF(VLOOKUP($A108,'Konten zum Auswählen'!$D$9:$L$261,7)="","",VLOOKUP($A108,'Konten zum Auswählen'!$D$9:$L$261,7))</f>
        <v/>
      </c>
      <c r="E108" s="21" t="str">
        <f>IF(A108&gt;$A$1,"",IF(VLOOKUP($A108,'Konten zum Auswählen'!$D$9:$L$261,8)="","",VLOOKUP($A108,'Konten zum Auswählen'!$D$9:$L$261,8)))</f>
        <v/>
      </c>
      <c r="F108" s="21" t="str">
        <f>IF(A108&gt;$A$1,"",IF(VLOOKUP($A108,'Konten zum Auswählen'!$D$9:$L$261,9)="","",VLOOKUP($A108,'Konten zum Auswählen'!$D$9:$L$261,9)))</f>
        <v/>
      </c>
      <c r="H108" t="str">
        <f t="shared" si="22"/>
        <v/>
      </c>
      <c r="I108" s="29" t="str">
        <f t="shared" si="23"/>
        <v/>
      </c>
      <c r="Q108" t="str">
        <f t="shared" si="13"/>
        <v/>
      </c>
      <c r="R108">
        <f t="shared" si="14"/>
        <v>7</v>
      </c>
      <c r="S108">
        <f t="shared" si="15"/>
        <v>4</v>
      </c>
      <c r="T108">
        <f t="shared" si="16"/>
        <v>3</v>
      </c>
      <c r="U108">
        <f t="shared" si="17"/>
        <v>4</v>
      </c>
      <c r="W108">
        <f t="shared" si="18"/>
        <v>9999.0001999999986</v>
      </c>
    </row>
    <row r="109" spans="1:28" x14ac:dyDescent="0.2">
      <c r="A109">
        <f t="shared" si="20"/>
        <v>101</v>
      </c>
      <c r="B109" s="29" t="str">
        <f t="shared" si="21"/>
        <v/>
      </c>
      <c r="C109" s="21" t="str">
        <f>IF(A109&gt;$A$1,"",IF(VLOOKUP($A109,'Konten zum Auswählen'!$D$9:$L$261,6)="","",VLOOKUP($A109,'Konten zum Auswählen'!$D$9:$L$261,6)))</f>
        <v/>
      </c>
      <c r="D109" s="20" t="str">
        <f>IF(VLOOKUP($A109,'Konten zum Auswählen'!$D$9:$L$261,7)="","",VLOOKUP($A109,'Konten zum Auswählen'!$D$9:$L$261,7))</f>
        <v/>
      </c>
      <c r="E109" s="21" t="str">
        <f>IF(A109&gt;$A$1,"",IF(VLOOKUP($A109,'Konten zum Auswählen'!$D$9:$L$261,8)="","",VLOOKUP($A109,'Konten zum Auswählen'!$D$9:$L$261,8)))</f>
        <v/>
      </c>
      <c r="F109" s="21" t="str">
        <f>IF(A109&gt;$A$1,"",IF(VLOOKUP($A109,'Konten zum Auswählen'!$D$9:$L$261,9)="","",VLOOKUP($A109,'Konten zum Auswählen'!$D$9:$L$261,9)))</f>
        <v/>
      </c>
      <c r="H109" t="str">
        <f t="shared" si="22"/>
        <v/>
      </c>
      <c r="I109" s="29" t="str">
        <f t="shared" si="23"/>
        <v/>
      </c>
      <c r="Q109" t="str">
        <f t="shared" si="13"/>
        <v/>
      </c>
      <c r="R109">
        <f t="shared" si="14"/>
        <v>7</v>
      </c>
      <c r="S109">
        <f t="shared" si="15"/>
        <v>4</v>
      </c>
      <c r="T109">
        <f t="shared" si="16"/>
        <v>3</v>
      </c>
      <c r="U109">
        <f t="shared" si="17"/>
        <v>4</v>
      </c>
      <c r="W109">
        <f t="shared" si="18"/>
        <v>9999.0002999999979</v>
      </c>
    </row>
    <row r="110" spans="1:28" x14ac:dyDescent="0.2">
      <c r="A110">
        <f t="shared" si="20"/>
        <v>102</v>
      </c>
      <c r="B110" s="29" t="str">
        <f t="shared" si="21"/>
        <v/>
      </c>
      <c r="C110" s="21" t="str">
        <f>IF(A110&gt;$A$1,"",IF(VLOOKUP($A110,'Konten zum Auswählen'!$D$9:$L$261,6)="","",VLOOKUP($A110,'Konten zum Auswählen'!$D$9:$L$261,6)))</f>
        <v/>
      </c>
      <c r="D110" s="20" t="str">
        <f>IF(VLOOKUP($A110,'Konten zum Auswählen'!$D$9:$L$261,7)="","",VLOOKUP($A110,'Konten zum Auswählen'!$D$9:$L$261,7))</f>
        <v/>
      </c>
      <c r="E110" s="21" t="str">
        <f>IF(A110&gt;$A$1,"",IF(VLOOKUP($A110,'Konten zum Auswählen'!$D$9:$L$261,8)="","",VLOOKUP($A110,'Konten zum Auswählen'!$D$9:$L$261,8)))</f>
        <v/>
      </c>
      <c r="F110" s="21" t="str">
        <f>IF(A110&gt;$A$1,"",IF(VLOOKUP($A110,'Konten zum Auswählen'!$D$9:$L$261,9)="","",VLOOKUP($A110,'Konten zum Auswählen'!$D$9:$L$261,9)))</f>
        <v/>
      </c>
      <c r="H110" t="str">
        <f t="shared" si="22"/>
        <v/>
      </c>
      <c r="I110" s="29" t="str">
        <f t="shared" si="23"/>
        <v/>
      </c>
      <c r="Q110" t="str">
        <f t="shared" si="13"/>
        <v/>
      </c>
      <c r="R110">
        <f t="shared" si="14"/>
        <v>7</v>
      </c>
      <c r="S110">
        <f t="shared" si="15"/>
        <v>4</v>
      </c>
      <c r="T110">
        <f t="shared" si="16"/>
        <v>3</v>
      </c>
      <c r="U110">
        <f t="shared" si="17"/>
        <v>4</v>
      </c>
      <c r="W110">
        <f t="shared" si="18"/>
        <v>9999.0003999999972</v>
      </c>
    </row>
    <row r="111" spans="1:28" x14ac:dyDescent="0.2">
      <c r="A111">
        <f t="shared" si="20"/>
        <v>103</v>
      </c>
      <c r="B111" s="29" t="str">
        <f t="shared" si="21"/>
        <v/>
      </c>
      <c r="C111" s="21" t="str">
        <f>IF(A111&gt;$A$1,"",IF(VLOOKUP($A111,'Konten zum Auswählen'!$D$9:$L$261,6)="","",VLOOKUP($A111,'Konten zum Auswählen'!$D$9:$L$261,6)))</f>
        <v/>
      </c>
      <c r="D111" s="20" t="str">
        <f>IF(VLOOKUP($A111,'Konten zum Auswählen'!$D$9:$L$261,7)="","",VLOOKUP($A111,'Konten zum Auswählen'!$D$9:$L$261,7))</f>
        <v/>
      </c>
      <c r="E111" s="21" t="str">
        <f>IF(A111&gt;$A$1,"",IF(VLOOKUP($A111,'Konten zum Auswählen'!$D$9:$L$261,8)="","",VLOOKUP($A111,'Konten zum Auswählen'!$D$9:$L$261,8)))</f>
        <v/>
      </c>
      <c r="F111" s="21" t="str">
        <f>IF(A111&gt;$A$1,"",IF(VLOOKUP($A111,'Konten zum Auswählen'!$D$9:$L$261,9)="","",VLOOKUP($A111,'Konten zum Auswählen'!$D$9:$L$261,9)))</f>
        <v/>
      </c>
      <c r="H111" t="str">
        <f t="shared" si="22"/>
        <v/>
      </c>
      <c r="I111" s="29" t="str">
        <f t="shared" si="23"/>
        <v/>
      </c>
      <c r="Q111" t="str">
        <f t="shared" si="13"/>
        <v/>
      </c>
      <c r="R111">
        <f t="shared" si="14"/>
        <v>7</v>
      </c>
      <c r="S111">
        <f t="shared" si="15"/>
        <v>4</v>
      </c>
      <c r="T111">
        <f t="shared" si="16"/>
        <v>3</v>
      </c>
      <c r="U111">
        <f t="shared" si="17"/>
        <v>4</v>
      </c>
      <c r="W111">
        <f t="shared" si="18"/>
        <v>9999.0004999999965</v>
      </c>
    </row>
    <row r="112" spans="1:28" x14ac:dyDescent="0.2">
      <c r="A112">
        <f t="shared" si="20"/>
        <v>104</v>
      </c>
      <c r="B112" s="29" t="str">
        <f t="shared" si="21"/>
        <v/>
      </c>
      <c r="C112" s="21" t="str">
        <f>IF(A112&gt;$A$1,"",IF(VLOOKUP($A112,'Konten zum Auswählen'!$D$9:$L$261,6)="","",VLOOKUP($A112,'Konten zum Auswählen'!$D$9:$L$261,6)))</f>
        <v/>
      </c>
      <c r="D112" s="20" t="str">
        <f>IF(VLOOKUP($A112,'Konten zum Auswählen'!$D$9:$L$261,7)="","",VLOOKUP($A112,'Konten zum Auswählen'!$D$9:$L$261,7))</f>
        <v/>
      </c>
      <c r="E112" s="21" t="str">
        <f>IF(A112&gt;$A$1,"",IF(VLOOKUP($A112,'Konten zum Auswählen'!$D$9:$L$261,8)="","",VLOOKUP($A112,'Konten zum Auswählen'!$D$9:$L$261,8)))</f>
        <v/>
      </c>
      <c r="F112" s="21" t="str">
        <f>IF(A112&gt;$A$1,"",IF(VLOOKUP($A112,'Konten zum Auswählen'!$D$9:$L$261,9)="","",VLOOKUP($A112,'Konten zum Auswählen'!$D$9:$L$261,9)))</f>
        <v/>
      </c>
      <c r="H112" t="str">
        <f t="shared" si="22"/>
        <v/>
      </c>
      <c r="I112" s="29" t="str">
        <f t="shared" si="23"/>
        <v/>
      </c>
      <c r="Q112" t="str">
        <f t="shared" si="13"/>
        <v/>
      </c>
      <c r="R112">
        <f t="shared" si="14"/>
        <v>7</v>
      </c>
      <c r="S112">
        <f t="shared" si="15"/>
        <v>4</v>
      </c>
      <c r="T112">
        <f t="shared" si="16"/>
        <v>3</v>
      </c>
      <c r="U112">
        <f t="shared" si="17"/>
        <v>4</v>
      </c>
      <c r="W112">
        <f t="shared" si="18"/>
        <v>9999.0005999999958</v>
      </c>
    </row>
    <row r="113" spans="1:23" x14ac:dyDescent="0.2">
      <c r="A113">
        <f t="shared" si="20"/>
        <v>105</v>
      </c>
      <c r="B113" s="29" t="str">
        <f t="shared" si="21"/>
        <v/>
      </c>
      <c r="C113" s="21" t="str">
        <f>IF(A113&gt;$A$1,"",IF(VLOOKUP($A113,'Konten zum Auswählen'!$D$9:$L$261,6)="","",VLOOKUP($A113,'Konten zum Auswählen'!$D$9:$L$261,6)))</f>
        <v/>
      </c>
      <c r="D113" s="20" t="str">
        <f>IF(VLOOKUP($A113,'Konten zum Auswählen'!$D$9:$L$261,7)="","",VLOOKUP($A113,'Konten zum Auswählen'!$D$9:$L$261,7))</f>
        <v/>
      </c>
      <c r="E113" s="21" t="str">
        <f>IF(A113&gt;$A$1,"",IF(VLOOKUP($A113,'Konten zum Auswählen'!$D$9:$L$261,8)="","",VLOOKUP($A113,'Konten zum Auswählen'!$D$9:$L$261,8)))</f>
        <v/>
      </c>
      <c r="F113" s="21" t="str">
        <f>IF(A113&gt;$A$1,"",IF(VLOOKUP($A113,'Konten zum Auswählen'!$D$9:$L$261,9)="","",VLOOKUP($A113,'Konten zum Auswählen'!$D$9:$L$261,9)))</f>
        <v/>
      </c>
      <c r="H113" t="str">
        <f t="shared" si="22"/>
        <v/>
      </c>
      <c r="I113" s="29" t="str">
        <f t="shared" si="23"/>
        <v/>
      </c>
      <c r="Q113" t="str">
        <f t="shared" si="13"/>
        <v/>
      </c>
      <c r="R113">
        <f t="shared" si="14"/>
        <v>7</v>
      </c>
      <c r="S113">
        <f t="shared" si="15"/>
        <v>4</v>
      </c>
      <c r="T113">
        <f t="shared" si="16"/>
        <v>3</v>
      </c>
      <c r="U113">
        <f t="shared" si="17"/>
        <v>4</v>
      </c>
      <c r="W113">
        <f t="shared" si="18"/>
        <v>9999.000699999995</v>
      </c>
    </row>
    <row r="114" spans="1:23" x14ac:dyDescent="0.2">
      <c r="A114">
        <f t="shared" si="20"/>
        <v>106</v>
      </c>
      <c r="B114" s="29" t="str">
        <f t="shared" si="21"/>
        <v/>
      </c>
      <c r="C114" s="21" t="str">
        <f>IF(A114&gt;$A$1,"",IF(VLOOKUP($A114,'Konten zum Auswählen'!$D$9:$L$261,6)="","",VLOOKUP($A114,'Konten zum Auswählen'!$D$9:$L$261,6)))</f>
        <v/>
      </c>
      <c r="D114" s="20" t="str">
        <f>IF(VLOOKUP($A114,'Konten zum Auswählen'!$D$9:$L$261,7)="","",VLOOKUP($A114,'Konten zum Auswählen'!$D$9:$L$261,7))</f>
        <v/>
      </c>
      <c r="E114" s="21" t="str">
        <f>IF(A114&gt;$A$1,"",IF(VLOOKUP($A114,'Konten zum Auswählen'!$D$9:$L$261,8)="","",VLOOKUP($A114,'Konten zum Auswählen'!$D$9:$L$261,8)))</f>
        <v/>
      </c>
      <c r="F114" s="21" t="str">
        <f>IF(A114&gt;$A$1,"",IF(VLOOKUP($A114,'Konten zum Auswählen'!$D$9:$L$261,9)="","",VLOOKUP($A114,'Konten zum Auswählen'!$D$9:$L$261,9)))</f>
        <v/>
      </c>
      <c r="H114" t="str">
        <f t="shared" si="22"/>
        <v/>
      </c>
      <c r="I114" s="29" t="str">
        <f t="shared" si="23"/>
        <v/>
      </c>
      <c r="Q114" t="str">
        <f t="shared" si="13"/>
        <v/>
      </c>
      <c r="R114">
        <f t="shared" si="14"/>
        <v>7</v>
      </c>
      <c r="S114">
        <f t="shared" si="15"/>
        <v>4</v>
      </c>
      <c r="T114">
        <f t="shared" si="16"/>
        <v>3</v>
      </c>
      <c r="U114">
        <f t="shared" si="17"/>
        <v>4</v>
      </c>
      <c r="W114">
        <f t="shared" si="18"/>
        <v>9999.0007999999943</v>
      </c>
    </row>
    <row r="115" spans="1:23" x14ac:dyDescent="0.2">
      <c r="A115">
        <f t="shared" si="20"/>
        <v>107</v>
      </c>
      <c r="B115" s="29" t="str">
        <f t="shared" si="21"/>
        <v/>
      </c>
      <c r="C115" s="21" t="str">
        <f>IF(A115&gt;$A$1,"",IF(VLOOKUP($A115,'Konten zum Auswählen'!$D$9:$L$261,6)="","",VLOOKUP($A115,'Konten zum Auswählen'!$D$9:$L$261,6)))</f>
        <v/>
      </c>
      <c r="D115" s="20" t="str">
        <f>IF(VLOOKUP($A115,'Konten zum Auswählen'!$D$9:$L$261,7)="","",VLOOKUP($A115,'Konten zum Auswählen'!$D$9:$L$261,7))</f>
        <v/>
      </c>
      <c r="E115" s="21" t="str">
        <f>IF(A115&gt;$A$1,"",IF(VLOOKUP($A115,'Konten zum Auswählen'!$D$9:$L$261,8)="","",VLOOKUP($A115,'Konten zum Auswählen'!$D$9:$L$261,8)))</f>
        <v/>
      </c>
      <c r="F115" s="21" t="str">
        <f>IF(A115&gt;$A$1,"",IF(VLOOKUP($A115,'Konten zum Auswählen'!$D$9:$L$261,9)="","",VLOOKUP($A115,'Konten zum Auswählen'!$D$9:$L$261,9)))</f>
        <v/>
      </c>
      <c r="H115" t="str">
        <f t="shared" si="22"/>
        <v/>
      </c>
      <c r="I115" s="29" t="str">
        <f t="shared" si="23"/>
        <v/>
      </c>
      <c r="Q115" t="str">
        <f t="shared" si="13"/>
        <v/>
      </c>
      <c r="R115">
        <f t="shared" si="14"/>
        <v>7</v>
      </c>
      <c r="S115">
        <f t="shared" si="15"/>
        <v>4</v>
      </c>
      <c r="T115">
        <f t="shared" si="16"/>
        <v>3</v>
      </c>
      <c r="U115">
        <f t="shared" si="17"/>
        <v>4</v>
      </c>
      <c r="W115">
        <f t="shared" si="18"/>
        <v>9999.0008999999936</v>
      </c>
    </row>
    <row r="116" spans="1:23" x14ac:dyDescent="0.2">
      <c r="A116">
        <f t="shared" si="20"/>
        <v>108</v>
      </c>
      <c r="B116" s="29" t="str">
        <f t="shared" si="21"/>
        <v/>
      </c>
      <c r="C116" s="21" t="str">
        <f>IF(A116&gt;$A$1,"",IF(VLOOKUP($A116,'Konten zum Auswählen'!$D$9:$L$261,6)="","",VLOOKUP($A116,'Konten zum Auswählen'!$D$9:$L$261,6)))</f>
        <v/>
      </c>
      <c r="D116" s="20" t="str">
        <f>IF(VLOOKUP($A116,'Konten zum Auswählen'!$D$9:$L$261,7)="","",VLOOKUP($A116,'Konten zum Auswählen'!$D$9:$L$261,7))</f>
        <v/>
      </c>
      <c r="E116" s="21" t="str">
        <f>IF(A116&gt;$A$1,"",IF(VLOOKUP($A116,'Konten zum Auswählen'!$D$9:$L$261,8)="","",VLOOKUP($A116,'Konten zum Auswählen'!$D$9:$L$261,8)))</f>
        <v/>
      </c>
      <c r="F116" s="21" t="str">
        <f>IF(A116&gt;$A$1,"",IF(VLOOKUP($A116,'Konten zum Auswählen'!$D$9:$L$261,9)="","",VLOOKUP($A116,'Konten zum Auswählen'!$D$9:$L$261,9)))</f>
        <v/>
      </c>
      <c r="H116" t="str">
        <f t="shared" si="22"/>
        <v/>
      </c>
      <c r="I116" s="29" t="str">
        <f t="shared" si="23"/>
        <v/>
      </c>
      <c r="Q116" t="str">
        <f t="shared" si="13"/>
        <v/>
      </c>
      <c r="R116">
        <f t="shared" si="14"/>
        <v>7</v>
      </c>
      <c r="S116">
        <f t="shared" si="15"/>
        <v>4</v>
      </c>
      <c r="T116">
        <f t="shared" si="16"/>
        <v>3</v>
      </c>
      <c r="U116">
        <f t="shared" si="17"/>
        <v>4</v>
      </c>
      <c r="W116">
        <f t="shared" si="18"/>
        <v>9999.0009999999929</v>
      </c>
    </row>
    <row r="117" spans="1:23" x14ac:dyDescent="0.2">
      <c r="A117">
        <f t="shared" si="20"/>
        <v>109</v>
      </c>
      <c r="B117" s="29" t="str">
        <f t="shared" si="21"/>
        <v/>
      </c>
      <c r="C117" s="21" t="str">
        <f>IF(A117&gt;$A$1,"",IF(VLOOKUP($A117,'Konten zum Auswählen'!$D$9:$L$261,6)="","",VLOOKUP($A117,'Konten zum Auswählen'!$D$9:$L$261,6)))</f>
        <v/>
      </c>
      <c r="D117" s="20" t="str">
        <f>IF(VLOOKUP($A117,'Konten zum Auswählen'!$D$9:$L$261,7)="","",VLOOKUP($A117,'Konten zum Auswählen'!$D$9:$L$261,7))</f>
        <v/>
      </c>
      <c r="E117" s="21" t="str">
        <f>IF(A117&gt;$A$1,"",IF(VLOOKUP($A117,'Konten zum Auswählen'!$D$9:$L$261,8)="","",VLOOKUP($A117,'Konten zum Auswählen'!$D$9:$L$261,8)))</f>
        <v/>
      </c>
      <c r="F117" s="21" t="str">
        <f>IF(A117&gt;$A$1,"",IF(VLOOKUP($A117,'Konten zum Auswählen'!$D$9:$L$261,9)="","",VLOOKUP($A117,'Konten zum Auswählen'!$D$9:$L$261,9)))</f>
        <v/>
      </c>
      <c r="H117" t="str">
        <f t="shared" si="22"/>
        <v/>
      </c>
      <c r="I117" s="29" t="str">
        <f t="shared" si="23"/>
        <v/>
      </c>
      <c r="Q117" t="str">
        <f t="shared" si="13"/>
        <v/>
      </c>
      <c r="R117">
        <f t="shared" si="14"/>
        <v>7</v>
      </c>
      <c r="S117">
        <f t="shared" si="15"/>
        <v>4</v>
      </c>
      <c r="T117">
        <f t="shared" si="16"/>
        <v>3</v>
      </c>
      <c r="U117">
        <f t="shared" si="17"/>
        <v>4</v>
      </c>
      <c r="W117">
        <f t="shared" si="18"/>
        <v>9999.0010999999922</v>
      </c>
    </row>
    <row r="118" spans="1:23" x14ac:dyDescent="0.2">
      <c r="A118">
        <f t="shared" si="20"/>
        <v>110</v>
      </c>
      <c r="B118" s="29" t="str">
        <f t="shared" si="21"/>
        <v/>
      </c>
      <c r="C118" s="21" t="str">
        <f>IF(A118&gt;$A$1,"",IF(VLOOKUP($A118,'Konten zum Auswählen'!$D$9:$L$261,6)="","",VLOOKUP($A118,'Konten zum Auswählen'!$D$9:$L$261,6)))</f>
        <v/>
      </c>
      <c r="D118" s="20" t="str">
        <f>IF(VLOOKUP($A118,'Konten zum Auswählen'!$D$9:$L$261,7)="","",VLOOKUP($A118,'Konten zum Auswählen'!$D$9:$L$261,7))</f>
        <v/>
      </c>
      <c r="E118" s="21" t="str">
        <f>IF(A118&gt;$A$1,"",IF(VLOOKUP($A118,'Konten zum Auswählen'!$D$9:$L$261,8)="","",VLOOKUP($A118,'Konten zum Auswählen'!$D$9:$L$261,8)))</f>
        <v/>
      </c>
      <c r="F118" s="21" t="str">
        <f>IF(A118&gt;$A$1,"",IF(VLOOKUP($A118,'Konten zum Auswählen'!$D$9:$L$261,9)="","",VLOOKUP($A118,'Konten zum Auswählen'!$D$9:$L$261,9)))</f>
        <v/>
      </c>
      <c r="H118" t="str">
        <f t="shared" si="22"/>
        <v/>
      </c>
      <c r="I118" s="29" t="str">
        <f t="shared" si="23"/>
        <v/>
      </c>
      <c r="Q118" t="str">
        <f t="shared" si="13"/>
        <v/>
      </c>
      <c r="R118">
        <f t="shared" si="14"/>
        <v>7</v>
      </c>
      <c r="S118">
        <f t="shared" si="15"/>
        <v>4</v>
      </c>
      <c r="T118">
        <f t="shared" si="16"/>
        <v>3</v>
      </c>
      <c r="U118">
        <f t="shared" si="17"/>
        <v>4</v>
      </c>
      <c r="W118">
        <f t="shared" si="18"/>
        <v>9999.0011999999915</v>
      </c>
    </row>
    <row r="119" spans="1:23" x14ac:dyDescent="0.2">
      <c r="A119">
        <f t="shared" si="20"/>
        <v>111</v>
      </c>
      <c r="B119" s="29" t="str">
        <f t="shared" si="21"/>
        <v/>
      </c>
      <c r="C119" s="21" t="str">
        <f>IF(A119&gt;$A$1,"",IF(VLOOKUP($A119,'Konten zum Auswählen'!$D$9:$L$261,6)="","",VLOOKUP($A119,'Konten zum Auswählen'!$D$9:$L$261,6)))</f>
        <v/>
      </c>
      <c r="D119" s="20" t="str">
        <f>IF(VLOOKUP($A119,'Konten zum Auswählen'!$D$9:$L$261,7)="","",VLOOKUP($A119,'Konten zum Auswählen'!$D$9:$L$261,7))</f>
        <v/>
      </c>
      <c r="E119" s="21" t="str">
        <f>IF(A119&gt;$A$1,"",IF(VLOOKUP($A119,'Konten zum Auswählen'!$D$9:$L$261,8)="","",VLOOKUP($A119,'Konten zum Auswählen'!$D$9:$L$261,8)))</f>
        <v/>
      </c>
      <c r="F119" s="21" t="str">
        <f>IF(A119&gt;$A$1,"",IF(VLOOKUP($A119,'Konten zum Auswählen'!$D$9:$L$261,9)="","",VLOOKUP($A119,'Konten zum Auswählen'!$D$9:$L$261,9)))</f>
        <v/>
      </c>
      <c r="H119" t="str">
        <f t="shared" si="22"/>
        <v/>
      </c>
      <c r="I119" s="29" t="str">
        <f t="shared" si="23"/>
        <v/>
      </c>
      <c r="Q119" t="str">
        <f t="shared" si="13"/>
        <v/>
      </c>
      <c r="R119">
        <f t="shared" si="14"/>
        <v>7</v>
      </c>
      <c r="S119">
        <f t="shared" si="15"/>
        <v>4</v>
      </c>
      <c r="T119">
        <f t="shared" si="16"/>
        <v>3</v>
      </c>
      <c r="U119">
        <f t="shared" si="17"/>
        <v>4</v>
      </c>
      <c r="W119">
        <f t="shared" si="18"/>
        <v>9999.0012999999908</v>
      </c>
    </row>
    <row r="120" spans="1:23" x14ac:dyDescent="0.2">
      <c r="A120">
        <f t="shared" si="20"/>
        <v>112</v>
      </c>
      <c r="B120" s="29" t="str">
        <f t="shared" si="21"/>
        <v/>
      </c>
      <c r="C120" s="21" t="str">
        <f>IF(A120&gt;$A$1,"",IF(VLOOKUP($A120,'Konten zum Auswählen'!$D$9:$L$261,6)="","",VLOOKUP($A120,'Konten zum Auswählen'!$D$9:$L$261,6)))</f>
        <v/>
      </c>
      <c r="D120" s="20" t="str">
        <f>IF(VLOOKUP($A120,'Konten zum Auswählen'!$D$9:$L$261,7)="","",VLOOKUP($A120,'Konten zum Auswählen'!$D$9:$L$261,7))</f>
        <v/>
      </c>
      <c r="E120" s="21" t="str">
        <f>IF(A120&gt;$A$1,"",IF(VLOOKUP($A120,'Konten zum Auswählen'!$D$9:$L$261,8)="","",VLOOKUP($A120,'Konten zum Auswählen'!$D$9:$L$261,8)))</f>
        <v/>
      </c>
      <c r="F120" s="21" t="str">
        <f>IF(A120&gt;$A$1,"",IF(VLOOKUP($A120,'Konten zum Auswählen'!$D$9:$L$261,9)="","",VLOOKUP($A120,'Konten zum Auswählen'!$D$9:$L$261,9)))</f>
        <v/>
      </c>
      <c r="H120" t="str">
        <f t="shared" si="22"/>
        <v/>
      </c>
      <c r="I120" s="29" t="str">
        <f t="shared" si="23"/>
        <v/>
      </c>
      <c r="Q120" t="str">
        <f t="shared" si="13"/>
        <v/>
      </c>
      <c r="R120">
        <f t="shared" si="14"/>
        <v>7</v>
      </c>
      <c r="S120">
        <f t="shared" si="15"/>
        <v>4</v>
      </c>
      <c r="T120">
        <f t="shared" si="16"/>
        <v>3</v>
      </c>
      <c r="U120">
        <f t="shared" si="17"/>
        <v>4</v>
      </c>
      <c r="W120">
        <f t="shared" si="18"/>
        <v>9999.0013999999901</v>
      </c>
    </row>
    <row r="121" spans="1:23" x14ac:dyDescent="0.2">
      <c r="A121">
        <f t="shared" si="20"/>
        <v>113</v>
      </c>
      <c r="B121" s="29" t="str">
        <f t="shared" si="21"/>
        <v/>
      </c>
      <c r="C121" s="21" t="str">
        <f>IF(A121&gt;$A$1,"",IF(VLOOKUP($A121,'Konten zum Auswählen'!$D$9:$L$261,6)="","",VLOOKUP($A121,'Konten zum Auswählen'!$D$9:$L$261,6)))</f>
        <v/>
      </c>
      <c r="D121" s="20" t="str">
        <f>IF(VLOOKUP($A121,'Konten zum Auswählen'!$D$9:$L$261,7)="","",VLOOKUP($A121,'Konten zum Auswählen'!$D$9:$L$261,7))</f>
        <v/>
      </c>
      <c r="E121" s="21" t="str">
        <f>IF(A121&gt;$A$1,"",IF(VLOOKUP($A121,'Konten zum Auswählen'!$D$9:$L$261,8)="","",VLOOKUP($A121,'Konten zum Auswählen'!$D$9:$L$261,8)))</f>
        <v/>
      </c>
      <c r="F121" s="21" t="str">
        <f>IF(A121&gt;$A$1,"",IF(VLOOKUP($A121,'Konten zum Auswählen'!$D$9:$L$261,9)="","",VLOOKUP($A121,'Konten zum Auswählen'!$D$9:$L$261,9)))</f>
        <v/>
      </c>
      <c r="H121" t="str">
        <f t="shared" si="22"/>
        <v/>
      </c>
      <c r="I121" s="29" t="str">
        <f t="shared" si="23"/>
        <v/>
      </c>
      <c r="Q121" t="str">
        <f t="shared" si="13"/>
        <v/>
      </c>
      <c r="R121">
        <f t="shared" si="14"/>
        <v>7</v>
      </c>
      <c r="S121">
        <f t="shared" si="15"/>
        <v>4</v>
      </c>
      <c r="T121">
        <f t="shared" si="16"/>
        <v>3</v>
      </c>
      <c r="U121">
        <f t="shared" si="17"/>
        <v>4</v>
      </c>
      <c r="W121">
        <f t="shared" si="18"/>
        <v>9999.0014999999894</v>
      </c>
    </row>
    <row r="122" spans="1:23" x14ac:dyDescent="0.2">
      <c r="A122">
        <f t="shared" si="20"/>
        <v>114</v>
      </c>
      <c r="B122" s="29" t="str">
        <f t="shared" si="21"/>
        <v/>
      </c>
      <c r="C122" s="21" t="str">
        <f>IF(A122&gt;$A$1,"",IF(VLOOKUP($A122,'Konten zum Auswählen'!$D$9:$L$261,6)="","",VLOOKUP($A122,'Konten zum Auswählen'!$D$9:$L$261,6)))</f>
        <v/>
      </c>
      <c r="D122" s="20" t="str">
        <f>IF(VLOOKUP($A122,'Konten zum Auswählen'!$D$9:$L$261,7)="","",VLOOKUP($A122,'Konten zum Auswählen'!$D$9:$L$261,7))</f>
        <v/>
      </c>
      <c r="E122" s="21" t="str">
        <f>IF(A122&gt;$A$1,"",IF(VLOOKUP($A122,'Konten zum Auswählen'!$D$9:$L$261,8)="","",VLOOKUP($A122,'Konten zum Auswählen'!$D$9:$L$261,8)))</f>
        <v/>
      </c>
      <c r="F122" s="21" t="str">
        <f>IF(A122&gt;$A$1,"",IF(VLOOKUP($A122,'Konten zum Auswählen'!$D$9:$L$261,9)="","",VLOOKUP($A122,'Konten zum Auswählen'!$D$9:$L$261,9)))</f>
        <v/>
      </c>
      <c r="H122" t="str">
        <f t="shared" si="22"/>
        <v/>
      </c>
      <c r="I122" s="29" t="str">
        <f t="shared" si="23"/>
        <v/>
      </c>
      <c r="Q122" t="str">
        <f t="shared" si="13"/>
        <v/>
      </c>
      <c r="R122">
        <f t="shared" si="14"/>
        <v>7</v>
      </c>
      <c r="S122">
        <f t="shared" si="15"/>
        <v>4</v>
      </c>
      <c r="T122">
        <f t="shared" si="16"/>
        <v>3</v>
      </c>
      <c r="U122">
        <f t="shared" si="17"/>
        <v>4</v>
      </c>
      <c r="W122">
        <f t="shared" si="18"/>
        <v>9999.0015999999887</v>
      </c>
    </row>
    <row r="123" spans="1:23" x14ac:dyDescent="0.2">
      <c r="A123">
        <f t="shared" si="20"/>
        <v>115</v>
      </c>
      <c r="B123" s="29" t="str">
        <f t="shared" si="21"/>
        <v/>
      </c>
      <c r="C123" s="21" t="str">
        <f>IF(A123&gt;$A$1,"",IF(VLOOKUP($A123,'Konten zum Auswählen'!$D$9:$L$261,6)="","",VLOOKUP($A123,'Konten zum Auswählen'!$D$9:$L$261,6)))</f>
        <v/>
      </c>
      <c r="D123" s="20" t="str">
        <f>IF(VLOOKUP($A123,'Konten zum Auswählen'!$D$9:$L$261,7)="","",VLOOKUP($A123,'Konten zum Auswählen'!$D$9:$L$261,7))</f>
        <v/>
      </c>
      <c r="E123" s="21" t="str">
        <f>IF(A123&gt;$A$1,"",IF(VLOOKUP($A123,'Konten zum Auswählen'!$D$9:$L$261,8)="","",VLOOKUP($A123,'Konten zum Auswählen'!$D$9:$L$261,8)))</f>
        <v/>
      </c>
      <c r="F123" s="21" t="str">
        <f>IF(A123&gt;$A$1,"",IF(VLOOKUP($A123,'Konten zum Auswählen'!$D$9:$L$261,9)="","",VLOOKUP($A123,'Konten zum Auswählen'!$D$9:$L$261,9)))</f>
        <v/>
      </c>
      <c r="H123" t="str">
        <f t="shared" si="22"/>
        <v/>
      </c>
      <c r="I123" s="29" t="str">
        <f t="shared" si="23"/>
        <v/>
      </c>
      <c r="Q123" t="str">
        <f t="shared" si="13"/>
        <v/>
      </c>
      <c r="R123">
        <f t="shared" si="14"/>
        <v>7</v>
      </c>
      <c r="S123">
        <f t="shared" si="15"/>
        <v>4</v>
      </c>
      <c r="T123">
        <f t="shared" si="16"/>
        <v>3</v>
      </c>
      <c r="U123">
        <f t="shared" si="17"/>
        <v>4</v>
      </c>
      <c r="W123">
        <f t="shared" si="18"/>
        <v>9999.001699999988</v>
      </c>
    </row>
    <row r="124" spans="1:23" x14ac:dyDescent="0.2">
      <c r="A124">
        <f t="shared" si="20"/>
        <v>116</v>
      </c>
      <c r="B124" s="29" t="str">
        <f t="shared" si="21"/>
        <v/>
      </c>
      <c r="C124" s="21" t="str">
        <f>IF(A124&gt;$A$1,"",IF(VLOOKUP($A124,'Konten zum Auswählen'!$D$9:$L$261,6)="","",VLOOKUP($A124,'Konten zum Auswählen'!$D$9:$L$261,6)))</f>
        <v/>
      </c>
      <c r="D124" s="20" t="str">
        <f>IF(VLOOKUP($A124,'Konten zum Auswählen'!$D$9:$L$261,7)="","",VLOOKUP($A124,'Konten zum Auswählen'!$D$9:$L$261,7))</f>
        <v/>
      </c>
      <c r="E124" s="21" t="str">
        <f>IF(A124&gt;$A$1,"",IF(VLOOKUP($A124,'Konten zum Auswählen'!$D$9:$L$261,8)="","",VLOOKUP($A124,'Konten zum Auswählen'!$D$9:$L$261,8)))</f>
        <v/>
      </c>
      <c r="F124" s="21" t="str">
        <f>IF(A124&gt;$A$1,"",IF(VLOOKUP($A124,'Konten zum Auswählen'!$D$9:$L$261,9)="","",VLOOKUP($A124,'Konten zum Auswählen'!$D$9:$L$261,9)))</f>
        <v/>
      </c>
      <c r="H124" t="str">
        <f t="shared" si="22"/>
        <v/>
      </c>
      <c r="I124" s="29" t="str">
        <f t="shared" si="23"/>
        <v/>
      </c>
      <c r="Q124" t="str">
        <f t="shared" si="13"/>
        <v/>
      </c>
      <c r="R124">
        <f t="shared" si="14"/>
        <v>7</v>
      </c>
      <c r="S124">
        <f t="shared" si="15"/>
        <v>4</v>
      </c>
      <c r="T124">
        <f t="shared" si="16"/>
        <v>3</v>
      </c>
      <c r="U124">
        <f t="shared" si="17"/>
        <v>4</v>
      </c>
      <c r="W124">
        <f t="shared" si="18"/>
        <v>9999.0017999999873</v>
      </c>
    </row>
    <row r="125" spans="1:23" x14ac:dyDescent="0.2">
      <c r="A125">
        <f t="shared" si="20"/>
        <v>117</v>
      </c>
      <c r="B125" s="29" t="str">
        <f t="shared" si="21"/>
        <v/>
      </c>
      <c r="C125" s="21" t="str">
        <f>IF(A125&gt;$A$1,"",IF(VLOOKUP($A125,'Konten zum Auswählen'!$D$9:$L$261,6)="","",VLOOKUP($A125,'Konten zum Auswählen'!$D$9:$L$261,6)))</f>
        <v/>
      </c>
      <c r="D125" s="20" t="str">
        <f>IF(VLOOKUP($A125,'Konten zum Auswählen'!$D$9:$L$261,7)="","",VLOOKUP($A125,'Konten zum Auswählen'!$D$9:$L$261,7))</f>
        <v/>
      </c>
      <c r="E125" s="21" t="str">
        <f>IF(A125&gt;$A$1,"",IF(VLOOKUP($A125,'Konten zum Auswählen'!$D$9:$L$261,8)="","",VLOOKUP($A125,'Konten zum Auswählen'!$D$9:$L$261,8)))</f>
        <v/>
      </c>
      <c r="F125" s="21" t="str">
        <f>IF(A125&gt;$A$1,"",IF(VLOOKUP($A125,'Konten zum Auswählen'!$D$9:$L$261,9)="","",VLOOKUP($A125,'Konten zum Auswählen'!$D$9:$L$261,9)))</f>
        <v/>
      </c>
      <c r="H125" t="str">
        <f t="shared" si="22"/>
        <v/>
      </c>
      <c r="I125" s="29" t="str">
        <f t="shared" si="23"/>
        <v/>
      </c>
      <c r="Q125" t="str">
        <f t="shared" si="13"/>
        <v/>
      </c>
      <c r="R125">
        <f t="shared" si="14"/>
        <v>7</v>
      </c>
      <c r="S125">
        <f t="shared" si="15"/>
        <v>4</v>
      </c>
      <c r="T125">
        <f t="shared" si="16"/>
        <v>3</v>
      </c>
      <c r="U125">
        <f t="shared" si="17"/>
        <v>4</v>
      </c>
      <c r="W125">
        <f t="shared" si="18"/>
        <v>9999.0018999999866</v>
      </c>
    </row>
    <row r="126" spans="1:23" x14ac:dyDescent="0.2">
      <c r="A126">
        <f t="shared" si="20"/>
        <v>118</v>
      </c>
      <c r="B126" s="29" t="str">
        <f t="shared" si="21"/>
        <v/>
      </c>
      <c r="C126" s="21" t="str">
        <f>IF(A126&gt;$A$1,"",IF(VLOOKUP($A126,'Konten zum Auswählen'!$D$9:$L$261,6)="","",VLOOKUP($A126,'Konten zum Auswählen'!$D$9:$L$261,6)))</f>
        <v/>
      </c>
      <c r="D126" s="20" t="str">
        <f>IF(VLOOKUP($A126,'Konten zum Auswählen'!$D$9:$L$261,7)="","",VLOOKUP($A126,'Konten zum Auswählen'!$D$9:$L$261,7))</f>
        <v/>
      </c>
      <c r="E126" s="21" t="str">
        <f>IF(A126&gt;$A$1,"",IF(VLOOKUP($A126,'Konten zum Auswählen'!$D$9:$L$261,8)="","",VLOOKUP($A126,'Konten zum Auswählen'!$D$9:$L$261,8)))</f>
        <v/>
      </c>
      <c r="F126" s="21" t="str">
        <f>IF(A126&gt;$A$1,"",IF(VLOOKUP($A126,'Konten zum Auswählen'!$D$9:$L$261,9)="","",VLOOKUP($A126,'Konten zum Auswählen'!$D$9:$L$261,9)))</f>
        <v/>
      </c>
      <c r="H126" t="str">
        <f t="shared" si="22"/>
        <v/>
      </c>
      <c r="I126" s="29" t="str">
        <f t="shared" si="23"/>
        <v/>
      </c>
      <c r="Q126" t="str">
        <f t="shared" si="13"/>
        <v/>
      </c>
      <c r="R126">
        <f t="shared" si="14"/>
        <v>7</v>
      </c>
      <c r="S126">
        <f t="shared" si="15"/>
        <v>4</v>
      </c>
      <c r="T126">
        <f t="shared" si="16"/>
        <v>3</v>
      </c>
      <c r="U126">
        <f t="shared" si="17"/>
        <v>4</v>
      </c>
      <c r="W126">
        <f t="shared" si="18"/>
        <v>9999.0019999999859</v>
      </c>
    </row>
    <row r="127" spans="1:23" x14ac:dyDescent="0.2">
      <c r="A127">
        <f t="shared" si="20"/>
        <v>119</v>
      </c>
      <c r="B127" s="29" t="str">
        <f t="shared" si="21"/>
        <v/>
      </c>
      <c r="C127" s="21" t="str">
        <f>IF(A127&gt;$A$1,"",IF(VLOOKUP($A127,'Konten zum Auswählen'!$D$9:$L$261,6)="","",VLOOKUP($A127,'Konten zum Auswählen'!$D$9:$L$261,6)))</f>
        <v/>
      </c>
      <c r="D127" s="20" t="str">
        <f>IF(VLOOKUP($A127,'Konten zum Auswählen'!$D$9:$L$261,7)="","",VLOOKUP($A127,'Konten zum Auswählen'!$D$9:$L$261,7))</f>
        <v/>
      </c>
      <c r="E127" s="21" t="str">
        <f>IF(A127&gt;$A$1,"",IF(VLOOKUP($A127,'Konten zum Auswählen'!$D$9:$L$261,8)="","",VLOOKUP($A127,'Konten zum Auswählen'!$D$9:$L$261,8)))</f>
        <v/>
      </c>
      <c r="F127" s="21" t="str">
        <f>IF(A127&gt;$A$1,"",IF(VLOOKUP($A127,'Konten zum Auswählen'!$D$9:$L$261,9)="","",VLOOKUP($A127,'Konten zum Auswählen'!$D$9:$L$261,9)))</f>
        <v/>
      </c>
      <c r="H127" t="str">
        <f t="shared" si="22"/>
        <v/>
      </c>
      <c r="I127" s="29" t="str">
        <f t="shared" si="23"/>
        <v/>
      </c>
      <c r="Q127" t="str">
        <f t="shared" si="13"/>
        <v/>
      </c>
      <c r="R127">
        <f t="shared" si="14"/>
        <v>7</v>
      </c>
      <c r="S127">
        <f t="shared" si="15"/>
        <v>4</v>
      </c>
      <c r="T127">
        <f t="shared" si="16"/>
        <v>3</v>
      </c>
      <c r="U127">
        <f t="shared" si="17"/>
        <v>4</v>
      </c>
      <c r="W127">
        <f t="shared" si="18"/>
        <v>9999.0020999999851</v>
      </c>
    </row>
    <row r="128" spans="1:23" x14ac:dyDescent="0.2">
      <c r="A128">
        <f t="shared" si="20"/>
        <v>120</v>
      </c>
      <c r="B128" s="29" t="str">
        <f t="shared" si="21"/>
        <v/>
      </c>
      <c r="C128" s="21" t="str">
        <f>IF(A128&gt;$A$1,"",IF(VLOOKUP($A128,'Konten zum Auswählen'!$D$9:$L$261,6)="","",VLOOKUP($A128,'Konten zum Auswählen'!$D$9:$L$261,6)))</f>
        <v/>
      </c>
      <c r="D128" s="20" t="str">
        <f>IF(VLOOKUP($A128,'Konten zum Auswählen'!$D$9:$L$261,7)="","",VLOOKUP($A128,'Konten zum Auswählen'!$D$9:$L$261,7))</f>
        <v/>
      </c>
      <c r="E128" s="21" t="str">
        <f>IF(A128&gt;$A$1,"",IF(VLOOKUP($A128,'Konten zum Auswählen'!$D$9:$L$261,8)="","",VLOOKUP($A128,'Konten zum Auswählen'!$D$9:$L$261,8)))</f>
        <v/>
      </c>
      <c r="F128" s="21" t="str">
        <f>IF(A128&gt;$A$1,"",IF(VLOOKUP($A128,'Konten zum Auswählen'!$D$9:$L$261,9)="","",VLOOKUP($A128,'Konten zum Auswählen'!$D$9:$L$261,9)))</f>
        <v/>
      </c>
      <c r="H128" t="str">
        <f t="shared" si="22"/>
        <v/>
      </c>
      <c r="I128" s="29" t="str">
        <f t="shared" si="23"/>
        <v/>
      </c>
      <c r="Q128" t="str">
        <f t="shared" si="13"/>
        <v/>
      </c>
      <c r="R128">
        <f t="shared" si="14"/>
        <v>7</v>
      </c>
      <c r="S128">
        <f t="shared" si="15"/>
        <v>4</v>
      </c>
      <c r="T128">
        <f t="shared" si="16"/>
        <v>3</v>
      </c>
      <c r="U128">
        <f t="shared" si="17"/>
        <v>4</v>
      </c>
      <c r="W128">
        <f t="shared" si="18"/>
        <v>9999.0021999999844</v>
      </c>
    </row>
    <row r="129" spans="1:23" x14ac:dyDescent="0.2">
      <c r="A129">
        <f t="shared" si="20"/>
        <v>121</v>
      </c>
      <c r="B129" s="29" t="str">
        <f t="shared" si="21"/>
        <v/>
      </c>
      <c r="C129" s="21" t="str">
        <f>IF(A129&gt;$A$1,"",IF(VLOOKUP($A129,'Konten zum Auswählen'!$D$9:$L$261,6)="","",VLOOKUP($A129,'Konten zum Auswählen'!$D$9:$L$261,6)))</f>
        <v/>
      </c>
      <c r="D129" s="20" t="str">
        <f>IF(VLOOKUP($A129,'Konten zum Auswählen'!$D$9:$L$261,7)="","",VLOOKUP($A129,'Konten zum Auswählen'!$D$9:$L$261,7))</f>
        <v/>
      </c>
      <c r="E129" s="21" t="str">
        <f>IF(A129&gt;$A$1,"",IF(VLOOKUP($A129,'Konten zum Auswählen'!$D$9:$L$261,8)="","",VLOOKUP($A129,'Konten zum Auswählen'!$D$9:$L$261,8)))</f>
        <v/>
      </c>
      <c r="F129" s="21" t="str">
        <f>IF(A129&gt;$A$1,"",IF(VLOOKUP($A129,'Konten zum Auswählen'!$D$9:$L$261,9)="","",VLOOKUP($A129,'Konten zum Auswählen'!$D$9:$L$261,9)))</f>
        <v/>
      </c>
      <c r="H129" t="str">
        <f t="shared" si="22"/>
        <v/>
      </c>
      <c r="I129" s="29" t="str">
        <f t="shared" si="23"/>
        <v/>
      </c>
      <c r="Q129" t="str">
        <f t="shared" si="13"/>
        <v/>
      </c>
      <c r="R129">
        <f t="shared" si="14"/>
        <v>7</v>
      </c>
      <c r="S129">
        <f t="shared" si="15"/>
        <v>4</v>
      </c>
      <c r="T129">
        <f t="shared" si="16"/>
        <v>3</v>
      </c>
      <c r="U129">
        <f t="shared" si="17"/>
        <v>4</v>
      </c>
      <c r="W129">
        <f t="shared" si="18"/>
        <v>9999.0022999999837</v>
      </c>
    </row>
    <row r="130" spans="1:23" x14ac:dyDescent="0.2">
      <c r="A130">
        <f t="shared" si="20"/>
        <v>122</v>
      </c>
      <c r="B130" s="29" t="str">
        <f t="shared" si="21"/>
        <v/>
      </c>
      <c r="C130" s="21" t="str">
        <f>IF(A130&gt;$A$1,"",IF(VLOOKUP($A130,'Konten zum Auswählen'!$D$9:$L$261,6)="","",VLOOKUP($A130,'Konten zum Auswählen'!$D$9:$L$261,6)))</f>
        <v/>
      </c>
      <c r="D130" s="20" t="str">
        <f>IF(VLOOKUP($A130,'Konten zum Auswählen'!$D$9:$L$261,7)="","",VLOOKUP($A130,'Konten zum Auswählen'!$D$9:$L$261,7))</f>
        <v/>
      </c>
      <c r="E130" s="21" t="str">
        <f>IF(A130&gt;$A$1,"",IF(VLOOKUP($A130,'Konten zum Auswählen'!$D$9:$L$261,8)="","",VLOOKUP($A130,'Konten zum Auswählen'!$D$9:$L$261,8)))</f>
        <v/>
      </c>
      <c r="F130" s="21" t="str">
        <f>IF(A130&gt;$A$1,"",IF(VLOOKUP($A130,'Konten zum Auswählen'!$D$9:$L$261,9)="","",VLOOKUP($A130,'Konten zum Auswählen'!$D$9:$L$261,9)))</f>
        <v/>
      </c>
      <c r="H130" t="str">
        <f t="shared" si="22"/>
        <v/>
      </c>
      <c r="I130" s="29" t="str">
        <f t="shared" si="23"/>
        <v/>
      </c>
      <c r="Q130" t="str">
        <f t="shared" si="13"/>
        <v/>
      </c>
      <c r="R130">
        <f t="shared" si="14"/>
        <v>7</v>
      </c>
      <c r="S130">
        <f t="shared" si="15"/>
        <v>4</v>
      </c>
      <c r="T130">
        <f t="shared" si="16"/>
        <v>3</v>
      </c>
      <c r="U130">
        <f t="shared" si="17"/>
        <v>4</v>
      </c>
      <c r="W130">
        <f t="shared" si="18"/>
        <v>9999.002399999983</v>
      </c>
    </row>
    <row r="131" spans="1:23" x14ac:dyDescent="0.2">
      <c r="A131">
        <f t="shared" si="20"/>
        <v>123</v>
      </c>
      <c r="B131" s="29" t="str">
        <f t="shared" si="21"/>
        <v/>
      </c>
      <c r="C131" s="21" t="str">
        <f>IF(A131&gt;$A$1,"",IF(VLOOKUP($A131,'Konten zum Auswählen'!$D$9:$L$261,6)="","",VLOOKUP($A131,'Konten zum Auswählen'!$D$9:$L$261,6)))</f>
        <v/>
      </c>
      <c r="D131" s="20" t="str">
        <f>IF(VLOOKUP($A131,'Konten zum Auswählen'!$D$9:$L$261,7)="","",VLOOKUP($A131,'Konten zum Auswählen'!$D$9:$L$261,7))</f>
        <v/>
      </c>
      <c r="E131" s="21" t="str">
        <f>IF(A131&gt;$A$1,"",IF(VLOOKUP($A131,'Konten zum Auswählen'!$D$9:$L$261,8)="","",VLOOKUP($A131,'Konten zum Auswählen'!$D$9:$L$261,8)))</f>
        <v/>
      </c>
      <c r="F131" s="21" t="str">
        <f>IF(A131&gt;$A$1,"",IF(VLOOKUP($A131,'Konten zum Auswählen'!$D$9:$L$261,9)="","",VLOOKUP($A131,'Konten zum Auswählen'!$D$9:$L$261,9)))</f>
        <v/>
      </c>
      <c r="H131" t="str">
        <f t="shared" si="22"/>
        <v/>
      </c>
      <c r="I131" s="29" t="str">
        <f t="shared" si="23"/>
        <v/>
      </c>
      <c r="Q131" t="str">
        <f t="shared" si="13"/>
        <v/>
      </c>
      <c r="R131">
        <f t="shared" si="14"/>
        <v>7</v>
      </c>
      <c r="S131">
        <f t="shared" si="15"/>
        <v>4</v>
      </c>
      <c r="T131">
        <f t="shared" si="16"/>
        <v>3</v>
      </c>
      <c r="U131">
        <f t="shared" si="17"/>
        <v>4</v>
      </c>
      <c r="W131">
        <f t="shared" si="18"/>
        <v>9999.0024999999823</v>
      </c>
    </row>
    <row r="132" spans="1:23" x14ac:dyDescent="0.2">
      <c r="A132">
        <f t="shared" si="20"/>
        <v>124</v>
      </c>
      <c r="B132" s="29" t="str">
        <f t="shared" si="21"/>
        <v/>
      </c>
      <c r="C132" s="21" t="str">
        <f>IF(A132&gt;$A$1,"",IF(VLOOKUP($A132,'Konten zum Auswählen'!$D$9:$L$261,6)="","",VLOOKUP($A132,'Konten zum Auswählen'!$D$9:$L$261,6)))</f>
        <v/>
      </c>
      <c r="D132" s="20" t="str">
        <f>IF(VLOOKUP($A132,'Konten zum Auswählen'!$D$9:$L$261,7)="","",VLOOKUP($A132,'Konten zum Auswählen'!$D$9:$L$261,7))</f>
        <v/>
      </c>
      <c r="E132" s="21" t="str">
        <f>IF(A132&gt;$A$1,"",IF(VLOOKUP($A132,'Konten zum Auswählen'!$D$9:$L$261,8)="","",VLOOKUP($A132,'Konten zum Auswählen'!$D$9:$L$261,8)))</f>
        <v/>
      </c>
      <c r="F132" s="21" t="str">
        <f>IF(A132&gt;$A$1,"",IF(VLOOKUP($A132,'Konten zum Auswählen'!$D$9:$L$261,9)="","",VLOOKUP($A132,'Konten zum Auswählen'!$D$9:$L$261,9)))</f>
        <v/>
      </c>
      <c r="H132" t="str">
        <f t="shared" si="22"/>
        <v/>
      </c>
      <c r="I132" s="29" t="str">
        <f t="shared" si="23"/>
        <v/>
      </c>
      <c r="Q132" t="str">
        <f t="shared" ref="Q132:Q195" si="25">E132</f>
        <v/>
      </c>
      <c r="R132">
        <f t="shared" ref="R132:R195" si="26">IF(OR(AND(D132&lt;&gt;"",C133="",C134=$C$3),AND(D132&lt;&gt;"",C133=$C$3)),R131+1,R131)</f>
        <v>7</v>
      </c>
      <c r="S132">
        <f t="shared" ref="S132:S195" si="27">IF(OR(AND(D132&lt;&gt;"",C133="",C134=$C$4),AND(D132&lt;&gt;"",C133=$C$4)),S131+1,S131)</f>
        <v>4</v>
      </c>
      <c r="T132">
        <f t="shared" ref="T132:T195" si="28">IF(OR(AND(D132&lt;&gt;"",C133="",C134=$C$5),AND(D132&lt;&gt;"",C133=$C$5)),T131+1,T131)</f>
        <v>3</v>
      </c>
      <c r="U132">
        <f t="shared" ref="U132:U195" si="29">IF(OR(AND(D132&lt;&gt;"",C133="",C134=$C$6),AND(D132&lt;&gt;"",C133=$C$6)),U131+1,U131)</f>
        <v>4</v>
      </c>
      <c r="W132">
        <f t="shared" ref="W132:W195" si="30">IF(E132="",W131+0.0001,E132)</f>
        <v>9999.0025999999816</v>
      </c>
    </row>
    <row r="133" spans="1:23" x14ac:dyDescent="0.2">
      <c r="A133">
        <f t="shared" si="20"/>
        <v>125</v>
      </c>
      <c r="B133" s="29" t="str">
        <f t="shared" si="21"/>
        <v/>
      </c>
      <c r="C133" s="21" t="str">
        <f>IF(A133&gt;$A$1,"",IF(VLOOKUP($A133,'Konten zum Auswählen'!$D$9:$L$261,6)="","",VLOOKUP($A133,'Konten zum Auswählen'!$D$9:$L$261,6)))</f>
        <v/>
      </c>
      <c r="D133" s="20" t="str">
        <f>IF(VLOOKUP($A133,'Konten zum Auswählen'!$D$9:$L$261,7)="","",VLOOKUP($A133,'Konten zum Auswählen'!$D$9:$L$261,7))</f>
        <v/>
      </c>
      <c r="E133" s="21" t="str">
        <f>IF(A133&gt;$A$1,"",IF(VLOOKUP($A133,'Konten zum Auswählen'!$D$9:$L$261,8)="","",VLOOKUP($A133,'Konten zum Auswählen'!$D$9:$L$261,8)))</f>
        <v/>
      </c>
      <c r="F133" s="21" t="str">
        <f>IF(A133&gt;$A$1,"",IF(VLOOKUP($A133,'Konten zum Auswählen'!$D$9:$L$261,9)="","",VLOOKUP($A133,'Konten zum Auswählen'!$D$9:$L$261,9)))</f>
        <v/>
      </c>
      <c r="H133" t="str">
        <f t="shared" si="22"/>
        <v/>
      </c>
      <c r="I133" s="29" t="str">
        <f t="shared" si="23"/>
        <v/>
      </c>
      <c r="Q133" t="str">
        <f t="shared" si="25"/>
        <v/>
      </c>
      <c r="R133">
        <f t="shared" si="26"/>
        <v>7</v>
      </c>
      <c r="S133">
        <f t="shared" si="27"/>
        <v>4</v>
      </c>
      <c r="T133">
        <f t="shared" si="28"/>
        <v>3</v>
      </c>
      <c r="U133">
        <f t="shared" si="29"/>
        <v>4</v>
      </c>
      <c r="W133">
        <f t="shared" si="30"/>
        <v>9999.0026999999809</v>
      </c>
    </row>
    <row r="134" spans="1:23" x14ac:dyDescent="0.2">
      <c r="A134">
        <f t="shared" si="20"/>
        <v>126</v>
      </c>
      <c r="B134" s="29" t="str">
        <f t="shared" si="21"/>
        <v/>
      </c>
      <c r="C134" s="21" t="str">
        <f>IF(A134&gt;$A$1,"",IF(VLOOKUP($A134,'Konten zum Auswählen'!$D$9:$L$261,6)="","",VLOOKUP($A134,'Konten zum Auswählen'!$D$9:$L$261,6)))</f>
        <v/>
      </c>
      <c r="D134" s="20" t="str">
        <f>IF(VLOOKUP($A134,'Konten zum Auswählen'!$D$9:$L$261,7)="","",VLOOKUP($A134,'Konten zum Auswählen'!$D$9:$L$261,7))</f>
        <v/>
      </c>
      <c r="E134" s="21" t="str">
        <f>IF(A134&gt;$A$1,"",IF(VLOOKUP($A134,'Konten zum Auswählen'!$D$9:$L$261,8)="","",VLOOKUP($A134,'Konten zum Auswählen'!$D$9:$L$261,8)))</f>
        <v/>
      </c>
      <c r="F134" s="21" t="str">
        <f>IF(A134&gt;$A$1,"",IF(VLOOKUP($A134,'Konten zum Auswählen'!$D$9:$L$261,9)="","",VLOOKUP($A134,'Konten zum Auswählen'!$D$9:$L$261,9)))</f>
        <v/>
      </c>
      <c r="H134" t="str">
        <f t="shared" si="22"/>
        <v/>
      </c>
      <c r="I134" s="29" t="str">
        <f t="shared" si="23"/>
        <v/>
      </c>
      <c r="Q134" t="str">
        <f t="shared" si="25"/>
        <v/>
      </c>
      <c r="R134">
        <f t="shared" si="26"/>
        <v>7</v>
      </c>
      <c r="S134">
        <f t="shared" si="27"/>
        <v>4</v>
      </c>
      <c r="T134">
        <f t="shared" si="28"/>
        <v>3</v>
      </c>
      <c r="U134">
        <f t="shared" si="29"/>
        <v>4</v>
      </c>
      <c r="W134">
        <f t="shared" si="30"/>
        <v>9999.0027999999802</v>
      </c>
    </row>
    <row r="135" spans="1:23" x14ac:dyDescent="0.2">
      <c r="A135">
        <f t="shared" si="20"/>
        <v>127</v>
      </c>
      <c r="B135" s="29" t="str">
        <f t="shared" si="21"/>
        <v/>
      </c>
      <c r="C135" s="21" t="str">
        <f>IF(A135&gt;$A$1,"",IF(VLOOKUP($A135,'Konten zum Auswählen'!$D$9:$L$261,6)="","",VLOOKUP($A135,'Konten zum Auswählen'!$D$9:$L$261,6)))</f>
        <v/>
      </c>
      <c r="D135" s="20" t="str">
        <f>IF(VLOOKUP($A135,'Konten zum Auswählen'!$D$9:$L$261,7)="","",VLOOKUP($A135,'Konten zum Auswählen'!$D$9:$L$261,7))</f>
        <v/>
      </c>
      <c r="E135" s="21" t="str">
        <f>IF(A135&gt;$A$1,"",IF(VLOOKUP($A135,'Konten zum Auswählen'!$D$9:$L$261,8)="","",VLOOKUP($A135,'Konten zum Auswählen'!$D$9:$L$261,8)))</f>
        <v/>
      </c>
      <c r="F135" s="21" t="str">
        <f>IF(A135&gt;$A$1,"",IF(VLOOKUP($A135,'Konten zum Auswählen'!$D$9:$L$261,9)="","",VLOOKUP($A135,'Konten zum Auswählen'!$D$9:$L$261,9)))</f>
        <v/>
      </c>
      <c r="H135" t="str">
        <f t="shared" si="22"/>
        <v/>
      </c>
      <c r="I135" s="29" t="str">
        <f t="shared" si="23"/>
        <v/>
      </c>
      <c r="Q135" t="str">
        <f t="shared" si="25"/>
        <v/>
      </c>
      <c r="R135">
        <f t="shared" si="26"/>
        <v>7</v>
      </c>
      <c r="S135">
        <f t="shared" si="27"/>
        <v>4</v>
      </c>
      <c r="T135">
        <f t="shared" si="28"/>
        <v>3</v>
      </c>
      <c r="U135">
        <f t="shared" si="29"/>
        <v>4</v>
      </c>
      <c r="W135">
        <f t="shared" si="30"/>
        <v>9999.0028999999795</v>
      </c>
    </row>
    <row r="136" spans="1:23" x14ac:dyDescent="0.2">
      <c r="A136">
        <f t="shared" si="20"/>
        <v>128</v>
      </c>
      <c r="B136" s="29" t="str">
        <f t="shared" si="21"/>
        <v/>
      </c>
      <c r="C136" s="21" t="str">
        <f>IF(A136&gt;$A$1,"",IF(VLOOKUP($A136,'Konten zum Auswählen'!$D$9:$L$261,6)="","",VLOOKUP($A136,'Konten zum Auswählen'!$D$9:$L$261,6)))</f>
        <v/>
      </c>
      <c r="D136" s="20" t="str">
        <f>IF(VLOOKUP($A136,'Konten zum Auswählen'!$D$9:$L$261,7)="","",VLOOKUP($A136,'Konten zum Auswählen'!$D$9:$L$261,7))</f>
        <v/>
      </c>
      <c r="E136" s="21" t="str">
        <f>IF(A136&gt;$A$1,"",IF(VLOOKUP($A136,'Konten zum Auswählen'!$D$9:$L$261,8)="","",VLOOKUP($A136,'Konten zum Auswählen'!$D$9:$L$261,8)))</f>
        <v/>
      </c>
      <c r="F136" s="21" t="str">
        <f>IF(A136&gt;$A$1,"",IF(VLOOKUP($A136,'Konten zum Auswählen'!$D$9:$L$261,9)="","",VLOOKUP($A136,'Konten zum Auswählen'!$D$9:$L$261,9)))</f>
        <v/>
      </c>
      <c r="H136" t="str">
        <f t="shared" si="22"/>
        <v/>
      </c>
      <c r="I136" s="29" t="str">
        <f t="shared" si="23"/>
        <v/>
      </c>
      <c r="Q136" t="str">
        <f t="shared" si="25"/>
        <v/>
      </c>
      <c r="R136">
        <f t="shared" si="26"/>
        <v>7</v>
      </c>
      <c r="S136">
        <f t="shared" si="27"/>
        <v>4</v>
      </c>
      <c r="T136">
        <f t="shared" si="28"/>
        <v>3</v>
      </c>
      <c r="U136">
        <f t="shared" si="29"/>
        <v>4</v>
      </c>
      <c r="W136">
        <f t="shared" si="30"/>
        <v>9999.0029999999788</v>
      </c>
    </row>
    <row r="137" spans="1:23" x14ac:dyDescent="0.2">
      <c r="A137">
        <f t="shared" si="20"/>
        <v>129</v>
      </c>
      <c r="B137" s="29" t="str">
        <f t="shared" si="21"/>
        <v/>
      </c>
      <c r="C137" s="21" t="str">
        <f>IF(A137&gt;$A$1,"",IF(VLOOKUP($A137,'Konten zum Auswählen'!$D$9:$L$261,6)="","",VLOOKUP($A137,'Konten zum Auswählen'!$D$9:$L$261,6)))</f>
        <v/>
      </c>
      <c r="D137" s="20" t="str">
        <f>IF(VLOOKUP($A137,'Konten zum Auswählen'!$D$9:$L$261,7)="","",VLOOKUP($A137,'Konten zum Auswählen'!$D$9:$L$261,7))</f>
        <v/>
      </c>
      <c r="E137" s="21" t="str">
        <f>IF(A137&gt;$A$1,"",IF(VLOOKUP($A137,'Konten zum Auswählen'!$D$9:$L$261,8)="","",VLOOKUP($A137,'Konten zum Auswählen'!$D$9:$L$261,8)))</f>
        <v/>
      </c>
      <c r="F137" s="21" t="str">
        <f>IF(A137&gt;$A$1,"",IF(VLOOKUP($A137,'Konten zum Auswählen'!$D$9:$L$261,9)="","",VLOOKUP($A137,'Konten zum Auswählen'!$D$9:$L$261,9)))</f>
        <v/>
      </c>
      <c r="H137" t="str">
        <f t="shared" si="22"/>
        <v/>
      </c>
      <c r="I137" s="29" t="str">
        <f t="shared" si="23"/>
        <v/>
      </c>
      <c r="Q137" t="str">
        <f t="shared" si="25"/>
        <v/>
      </c>
      <c r="R137">
        <f t="shared" si="26"/>
        <v>7</v>
      </c>
      <c r="S137">
        <f t="shared" si="27"/>
        <v>4</v>
      </c>
      <c r="T137">
        <f t="shared" si="28"/>
        <v>3</v>
      </c>
      <c r="U137">
        <f t="shared" si="29"/>
        <v>4</v>
      </c>
      <c r="W137">
        <f t="shared" si="30"/>
        <v>9999.0030999999781</v>
      </c>
    </row>
    <row r="138" spans="1:23" x14ac:dyDescent="0.2">
      <c r="A138">
        <f t="shared" si="20"/>
        <v>130</v>
      </c>
      <c r="B138" s="29" t="str">
        <f t="shared" si="21"/>
        <v/>
      </c>
      <c r="C138" s="21" t="str">
        <f>IF(A138&gt;$A$1,"",IF(VLOOKUP($A138,'Konten zum Auswählen'!$D$9:$L$261,6)="","",VLOOKUP($A138,'Konten zum Auswählen'!$D$9:$L$261,6)))</f>
        <v/>
      </c>
      <c r="D138" s="20" t="str">
        <f>IF(VLOOKUP($A138,'Konten zum Auswählen'!$D$9:$L$261,7)="","",VLOOKUP($A138,'Konten zum Auswählen'!$D$9:$L$261,7))</f>
        <v/>
      </c>
      <c r="E138" s="21" t="str">
        <f>IF(A138&gt;$A$1,"",IF(VLOOKUP($A138,'Konten zum Auswählen'!$D$9:$L$261,8)="","",VLOOKUP($A138,'Konten zum Auswählen'!$D$9:$L$261,8)))</f>
        <v/>
      </c>
      <c r="F138" s="21" t="str">
        <f>IF(A138&gt;$A$1,"",IF(VLOOKUP($A138,'Konten zum Auswählen'!$D$9:$L$261,9)="","",VLOOKUP($A138,'Konten zum Auswählen'!$D$9:$L$261,9)))</f>
        <v/>
      </c>
      <c r="H138" t="str">
        <f t="shared" si="22"/>
        <v/>
      </c>
      <c r="I138" s="29" t="str">
        <f t="shared" si="23"/>
        <v/>
      </c>
      <c r="Q138" t="str">
        <f t="shared" si="25"/>
        <v/>
      </c>
      <c r="R138">
        <f t="shared" si="26"/>
        <v>7</v>
      </c>
      <c r="S138">
        <f t="shared" si="27"/>
        <v>4</v>
      </c>
      <c r="T138">
        <f t="shared" si="28"/>
        <v>3</v>
      </c>
      <c r="U138">
        <f t="shared" si="29"/>
        <v>4</v>
      </c>
      <c r="W138">
        <f t="shared" si="30"/>
        <v>9999.0031999999774</v>
      </c>
    </row>
    <row r="139" spans="1:23" x14ac:dyDescent="0.2">
      <c r="A139">
        <f t="shared" ref="A139:A202" si="31">A138+1</f>
        <v>131</v>
      </c>
      <c r="B139" s="29" t="str">
        <f t="shared" si="21"/>
        <v/>
      </c>
      <c r="C139" s="21" t="str">
        <f>IF(A139&gt;$A$1,"",IF(VLOOKUP($A139,'Konten zum Auswählen'!$D$9:$L$261,6)="","",VLOOKUP($A139,'Konten zum Auswählen'!$D$9:$L$261,6)))</f>
        <v/>
      </c>
      <c r="D139" s="20" t="str">
        <f>IF(VLOOKUP($A139,'Konten zum Auswählen'!$D$9:$L$261,7)="","",VLOOKUP($A139,'Konten zum Auswählen'!$D$9:$L$261,7))</f>
        <v/>
      </c>
      <c r="E139" s="21" t="str">
        <f>IF(A139&gt;$A$1,"",IF(VLOOKUP($A139,'Konten zum Auswählen'!$D$9:$L$261,8)="","",VLOOKUP($A139,'Konten zum Auswählen'!$D$9:$L$261,8)))</f>
        <v/>
      </c>
      <c r="F139" s="21" t="str">
        <f>IF(A139&gt;$A$1,"",IF(VLOOKUP($A139,'Konten zum Auswählen'!$D$9:$L$261,9)="","",VLOOKUP($A139,'Konten zum Auswählen'!$D$9:$L$261,9)))</f>
        <v/>
      </c>
      <c r="H139" t="str">
        <f t="shared" si="22"/>
        <v/>
      </c>
      <c r="I139" s="29" t="str">
        <f t="shared" si="23"/>
        <v/>
      </c>
      <c r="Q139" t="str">
        <f t="shared" si="25"/>
        <v/>
      </c>
      <c r="R139">
        <f t="shared" si="26"/>
        <v>7</v>
      </c>
      <c r="S139">
        <f t="shared" si="27"/>
        <v>4</v>
      </c>
      <c r="T139">
        <f t="shared" si="28"/>
        <v>3</v>
      </c>
      <c r="U139">
        <f t="shared" si="29"/>
        <v>4</v>
      </c>
      <c r="W139">
        <f t="shared" si="30"/>
        <v>9999.0032999999767</v>
      </c>
    </row>
    <row r="140" spans="1:23" x14ac:dyDescent="0.2">
      <c r="A140">
        <f t="shared" si="31"/>
        <v>132</v>
      </c>
      <c r="B140" s="29" t="str">
        <f t="shared" si="21"/>
        <v/>
      </c>
      <c r="C140" s="21" t="str">
        <f>IF(A140&gt;$A$1,"",IF(VLOOKUP($A140,'Konten zum Auswählen'!$D$9:$L$261,6)="","",VLOOKUP($A140,'Konten zum Auswählen'!$D$9:$L$261,6)))</f>
        <v/>
      </c>
      <c r="D140" s="20" t="str">
        <f>IF(VLOOKUP($A140,'Konten zum Auswählen'!$D$9:$L$261,7)="","",VLOOKUP($A140,'Konten zum Auswählen'!$D$9:$L$261,7))</f>
        <v/>
      </c>
      <c r="E140" s="21" t="str">
        <f>IF(A140&gt;$A$1,"",IF(VLOOKUP($A140,'Konten zum Auswählen'!$D$9:$L$261,8)="","",VLOOKUP($A140,'Konten zum Auswählen'!$D$9:$L$261,8)))</f>
        <v/>
      </c>
      <c r="F140" s="21" t="str">
        <f>IF(A140&gt;$A$1,"",IF(VLOOKUP($A140,'Konten zum Auswählen'!$D$9:$L$261,9)="","",VLOOKUP($A140,'Konten zum Auswählen'!$D$9:$L$261,9)))</f>
        <v/>
      </c>
      <c r="H140" t="str">
        <f t="shared" si="22"/>
        <v/>
      </c>
      <c r="I140" s="29" t="str">
        <f t="shared" si="23"/>
        <v/>
      </c>
      <c r="Q140" t="str">
        <f t="shared" si="25"/>
        <v/>
      </c>
      <c r="R140">
        <f t="shared" si="26"/>
        <v>7</v>
      </c>
      <c r="S140">
        <f t="shared" si="27"/>
        <v>4</v>
      </c>
      <c r="T140">
        <f t="shared" si="28"/>
        <v>3</v>
      </c>
      <c r="U140">
        <f t="shared" si="29"/>
        <v>4</v>
      </c>
      <c r="W140">
        <f t="shared" si="30"/>
        <v>9999.003399999976</v>
      </c>
    </row>
    <row r="141" spans="1:23" x14ac:dyDescent="0.2">
      <c r="A141">
        <f t="shared" si="31"/>
        <v>133</v>
      </c>
      <c r="B141" s="29" t="str">
        <f t="shared" ref="B141:B167" si="32">IF(OR(C141&lt;&gt;"",D141&lt;&gt;"",E141&lt;&gt;"",F141&lt;&gt;""),"c","")</f>
        <v/>
      </c>
      <c r="C141" s="21" t="str">
        <f>IF(A141&gt;$A$1,"",IF(VLOOKUP($A141,'Konten zum Auswählen'!$D$9:$L$261,6)="","",VLOOKUP($A141,'Konten zum Auswählen'!$D$9:$L$261,6)))</f>
        <v/>
      </c>
      <c r="D141" s="20" t="str">
        <f>IF(VLOOKUP($A141,'Konten zum Auswählen'!$D$9:$L$261,7)="","",VLOOKUP($A141,'Konten zum Auswählen'!$D$9:$L$261,7))</f>
        <v/>
      </c>
      <c r="E141" s="21" t="str">
        <f>IF(A141&gt;$A$1,"",IF(VLOOKUP($A141,'Konten zum Auswählen'!$D$9:$L$261,8)="","",VLOOKUP($A141,'Konten zum Auswählen'!$D$9:$L$261,8)))</f>
        <v/>
      </c>
      <c r="F141" s="21" t="str">
        <f>IF(A141&gt;$A$1,"",IF(VLOOKUP($A141,'Konten zum Auswählen'!$D$9:$L$261,9)="","",VLOOKUP($A141,'Konten zum Auswählen'!$D$9:$L$261,9)))</f>
        <v/>
      </c>
      <c r="H141" t="str">
        <f t="shared" ref="H141:H167" si="33">C141</f>
        <v/>
      </c>
      <c r="I141" s="29" t="str">
        <f t="shared" ref="I141:I167" si="34">IF(OR(C141&lt;&gt;"",D141&lt;&gt;"",E141&lt;&gt;"",F141&lt;&gt;""),"c","")</f>
        <v/>
      </c>
      <c r="Q141" t="str">
        <f t="shared" si="25"/>
        <v/>
      </c>
      <c r="R141">
        <f t="shared" si="26"/>
        <v>7</v>
      </c>
      <c r="S141">
        <f t="shared" si="27"/>
        <v>4</v>
      </c>
      <c r="T141">
        <f t="shared" si="28"/>
        <v>3</v>
      </c>
      <c r="U141">
        <f t="shared" si="29"/>
        <v>4</v>
      </c>
      <c r="W141">
        <f t="shared" si="30"/>
        <v>9999.0034999999752</v>
      </c>
    </row>
    <row r="142" spans="1:23" x14ac:dyDescent="0.2">
      <c r="A142">
        <f t="shared" si="31"/>
        <v>134</v>
      </c>
      <c r="B142" s="29" t="str">
        <f t="shared" si="32"/>
        <v/>
      </c>
      <c r="C142" s="21" t="str">
        <f>IF(A142&gt;$A$1,"",IF(VLOOKUP($A142,'Konten zum Auswählen'!$D$9:$L$261,6)="","",VLOOKUP($A142,'Konten zum Auswählen'!$D$9:$L$261,6)))</f>
        <v/>
      </c>
      <c r="D142" s="20" t="str">
        <f>IF(VLOOKUP($A142,'Konten zum Auswählen'!$D$9:$L$261,7)="","",VLOOKUP($A142,'Konten zum Auswählen'!$D$9:$L$261,7))</f>
        <v/>
      </c>
      <c r="E142" s="21" t="str">
        <f>IF(A142&gt;$A$1,"",IF(VLOOKUP($A142,'Konten zum Auswählen'!$D$9:$L$261,8)="","",VLOOKUP($A142,'Konten zum Auswählen'!$D$9:$L$261,8)))</f>
        <v/>
      </c>
      <c r="F142" s="21" t="str">
        <f>IF(A142&gt;$A$1,"",IF(VLOOKUP($A142,'Konten zum Auswählen'!$D$9:$L$261,9)="","",VLOOKUP($A142,'Konten zum Auswählen'!$D$9:$L$261,9)))</f>
        <v/>
      </c>
      <c r="H142" t="str">
        <f t="shared" si="33"/>
        <v/>
      </c>
      <c r="I142" s="29" t="str">
        <f t="shared" si="34"/>
        <v/>
      </c>
      <c r="Q142" t="str">
        <f t="shared" si="25"/>
        <v/>
      </c>
      <c r="R142">
        <f t="shared" si="26"/>
        <v>7</v>
      </c>
      <c r="S142">
        <f t="shared" si="27"/>
        <v>4</v>
      </c>
      <c r="T142">
        <f t="shared" si="28"/>
        <v>3</v>
      </c>
      <c r="U142">
        <f t="shared" si="29"/>
        <v>4</v>
      </c>
      <c r="W142">
        <f t="shared" si="30"/>
        <v>9999.0035999999745</v>
      </c>
    </row>
    <row r="143" spans="1:23" x14ac:dyDescent="0.2">
      <c r="A143">
        <f t="shared" si="31"/>
        <v>135</v>
      </c>
      <c r="B143" s="29" t="str">
        <f t="shared" si="32"/>
        <v/>
      </c>
      <c r="C143" s="21" t="str">
        <f>IF(A143&gt;$A$1,"",IF(VLOOKUP($A143,'Konten zum Auswählen'!$D$9:$L$261,6)="","",VLOOKUP($A143,'Konten zum Auswählen'!$D$9:$L$261,6)))</f>
        <v/>
      </c>
      <c r="D143" s="20" t="str">
        <f>IF(VLOOKUP($A143,'Konten zum Auswählen'!$D$9:$L$261,7)="","",VLOOKUP($A143,'Konten zum Auswählen'!$D$9:$L$261,7))</f>
        <v/>
      </c>
      <c r="E143" s="21" t="str">
        <f>IF(A143&gt;$A$1,"",IF(VLOOKUP($A143,'Konten zum Auswählen'!$D$9:$L$261,8)="","",VLOOKUP($A143,'Konten zum Auswählen'!$D$9:$L$261,8)))</f>
        <v/>
      </c>
      <c r="F143" s="21" t="str">
        <f>IF(A143&gt;$A$1,"",IF(VLOOKUP($A143,'Konten zum Auswählen'!$D$9:$L$261,9)="","",VLOOKUP($A143,'Konten zum Auswählen'!$D$9:$L$261,9)))</f>
        <v/>
      </c>
      <c r="H143" t="str">
        <f t="shared" si="33"/>
        <v/>
      </c>
      <c r="I143" s="29" t="str">
        <f t="shared" si="34"/>
        <v/>
      </c>
      <c r="Q143" t="str">
        <f t="shared" si="25"/>
        <v/>
      </c>
      <c r="R143">
        <f t="shared" si="26"/>
        <v>7</v>
      </c>
      <c r="S143">
        <f t="shared" si="27"/>
        <v>4</v>
      </c>
      <c r="T143">
        <f t="shared" si="28"/>
        <v>3</v>
      </c>
      <c r="U143">
        <f t="shared" si="29"/>
        <v>4</v>
      </c>
      <c r="W143">
        <f t="shared" si="30"/>
        <v>9999.0036999999738</v>
      </c>
    </row>
    <row r="144" spans="1:23" x14ac:dyDescent="0.2">
      <c r="A144">
        <f t="shared" si="31"/>
        <v>136</v>
      </c>
      <c r="B144" s="29" t="str">
        <f t="shared" si="32"/>
        <v/>
      </c>
      <c r="C144" s="21" t="str">
        <f>IF(A144&gt;$A$1,"",IF(VLOOKUP($A144,'Konten zum Auswählen'!$D$9:$L$261,6)="","",VLOOKUP($A144,'Konten zum Auswählen'!$D$9:$L$261,6)))</f>
        <v/>
      </c>
      <c r="D144" s="20" t="str">
        <f>IF(VLOOKUP($A144,'Konten zum Auswählen'!$D$9:$L$261,7)="","",VLOOKUP($A144,'Konten zum Auswählen'!$D$9:$L$261,7))</f>
        <v/>
      </c>
      <c r="E144" s="21" t="str">
        <f>IF(A144&gt;$A$1,"",IF(VLOOKUP($A144,'Konten zum Auswählen'!$D$9:$L$261,8)="","",VLOOKUP($A144,'Konten zum Auswählen'!$D$9:$L$261,8)))</f>
        <v/>
      </c>
      <c r="F144" s="21" t="str">
        <f>IF(A144&gt;$A$1,"",IF(VLOOKUP($A144,'Konten zum Auswählen'!$D$9:$L$261,9)="","",VLOOKUP($A144,'Konten zum Auswählen'!$D$9:$L$261,9)))</f>
        <v/>
      </c>
      <c r="H144" t="str">
        <f t="shared" si="33"/>
        <v/>
      </c>
      <c r="I144" s="29" t="str">
        <f t="shared" si="34"/>
        <v/>
      </c>
      <c r="Q144" t="str">
        <f t="shared" si="25"/>
        <v/>
      </c>
      <c r="R144">
        <f t="shared" si="26"/>
        <v>7</v>
      </c>
      <c r="S144">
        <f t="shared" si="27"/>
        <v>4</v>
      </c>
      <c r="T144">
        <f t="shared" si="28"/>
        <v>3</v>
      </c>
      <c r="U144">
        <f t="shared" si="29"/>
        <v>4</v>
      </c>
      <c r="W144">
        <f t="shared" si="30"/>
        <v>9999.0037999999731</v>
      </c>
    </row>
    <row r="145" spans="1:23" x14ac:dyDescent="0.2">
      <c r="A145">
        <f t="shared" si="31"/>
        <v>137</v>
      </c>
      <c r="B145" s="29" t="str">
        <f t="shared" si="32"/>
        <v/>
      </c>
      <c r="C145" s="21" t="str">
        <f>IF(A145&gt;$A$1,"",IF(VLOOKUP($A145,'Konten zum Auswählen'!$D$9:$L$261,6)="","",VLOOKUP($A145,'Konten zum Auswählen'!$D$9:$L$261,6)))</f>
        <v/>
      </c>
      <c r="D145" s="20" t="str">
        <f>IF(VLOOKUP($A145,'Konten zum Auswählen'!$D$9:$L$261,7)="","",VLOOKUP($A145,'Konten zum Auswählen'!$D$9:$L$261,7))</f>
        <v/>
      </c>
      <c r="E145" s="21" t="str">
        <f>IF(A145&gt;$A$1,"",IF(VLOOKUP($A145,'Konten zum Auswählen'!$D$9:$L$261,8)="","",VLOOKUP($A145,'Konten zum Auswählen'!$D$9:$L$261,8)))</f>
        <v/>
      </c>
      <c r="F145" s="21" t="str">
        <f>IF(A145&gt;$A$1,"",IF(VLOOKUP($A145,'Konten zum Auswählen'!$D$9:$L$261,9)="","",VLOOKUP($A145,'Konten zum Auswählen'!$D$9:$L$261,9)))</f>
        <v/>
      </c>
      <c r="H145" t="str">
        <f t="shared" si="33"/>
        <v/>
      </c>
      <c r="I145" s="29" t="str">
        <f t="shared" si="34"/>
        <v/>
      </c>
      <c r="Q145" t="str">
        <f t="shared" si="25"/>
        <v/>
      </c>
      <c r="R145">
        <f t="shared" si="26"/>
        <v>7</v>
      </c>
      <c r="S145">
        <f t="shared" si="27"/>
        <v>4</v>
      </c>
      <c r="T145">
        <f t="shared" si="28"/>
        <v>3</v>
      </c>
      <c r="U145">
        <f t="shared" si="29"/>
        <v>4</v>
      </c>
      <c r="W145">
        <f t="shared" si="30"/>
        <v>9999.0038999999724</v>
      </c>
    </row>
    <row r="146" spans="1:23" x14ac:dyDescent="0.2">
      <c r="A146">
        <f t="shared" si="31"/>
        <v>138</v>
      </c>
      <c r="B146" s="29" t="str">
        <f t="shared" si="32"/>
        <v/>
      </c>
      <c r="C146" s="21" t="str">
        <f>IF(A146&gt;$A$1,"",IF(VLOOKUP($A146,'Konten zum Auswählen'!$D$9:$L$261,6)="","",VLOOKUP($A146,'Konten zum Auswählen'!$D$9:$L$261,6)))</f>
        <v/>
      </c>
      <c r="D146" s="20" t="str">
        <f>IF(VLOOKUP($A146,'Konten zum Auswählen'!$D$9:$L$261,7)="","",VLOOKUP($A146,'Konten zum Auswählen'!$D$9:$L$261,7))</f>
        <v/>
      </c>
      <c r="E146" s="21" t="str">
        <f>IF(A146&gt;$A$1,"",IF(VLOOKUP($A146,'Konten zum Auswählen'!$D$9:$L$261,8)="","",VLOOKUP($A146,'Konten zum Auswählen'!$D$9:$L$261,8)))</f>
        <v/>
      </c>
      <c r="F146" s="21" t="str">
        <f>IF(A146&gt;$A$1,"",IF(VLOOKUP($A146,'Konten zum Auswählen'!$D$9:$L$261,9)="","",VLOOKUP($A146,'Konten zum Auswählen'!$D$9:$L$261,9)))</f>
        <v/>
      </c>
      <c r="H146" t="str">
        <f t="shared" si="33"/>
        <v/>
      </c>
      <c r="I146" s="29" t="str">
        <f t="shared" si="34"/>
        <v/>
      </c>
      <c r="Q146" t="str">
        <f t="shared" si="25"/>
        <v/>
      </c>
      <c r="R146">
        <f t="shared" si="26"/>
        <v>7</v>
      </c>
      <c r="S146">
        <f t="shared" si="27"/>
        <v>4</v>
      </c>
      <c r="T146">
        <f t="shared" si="28"/>
        <v>3</v>
      </c>
      <c r="U146">
        <f t="shared" si="29"/>
        <v>4</v>
      </c>
      <c r="W146">
        <f t="shared" si="30"/>
        <v>9999.0039999999717</v>
      </c>
    </row>
    <row r="147" spans="1:23" x14ac:dyDescent="0.2">
      <c r="A147">
        <f t="shared" si="31"/>
        <v>139</v>
      </c>
      <c r="B147" s="29" t="str">
        <f t="shared" si="32"/>
        <v/>
      </c>
      <c r="C147" s="21" t="str">
        <f>IF(A147&gt;$A$1,"",IF(VLOOKUP($A147,'Konten zum Auswählen'!$D$9:$L$261,6)="","",VLOOKUP($A147,'Konten zum Auswählen'!$D$9:$L$261,6)))</f>
        <v/>
      </c>
      <c r="D147" s="20" t="str">
        <f>IF(VLOOKUP($A147,'Konten zum Auswählen'!$D$9:$L$261,7)="","",VLOOKUP($A147,'Konten zum Auswählen'!$D$9:$L$261,7))</f>
        <v/>
      </c>
      <c r="E147" s="21" t="str">
        <f>IF(A147&gt;$A$1,"",IF(VLOOKUP($A147,'Konten zum Auswählen'!$D$9:$L$261,8)="","",VLOOKUP($A147,'Konten zum Auswählen'!$D$9:$L$261,8)))</f>
        <v/>
      </c>
      <c r="F147" s="21" t="str">
        <f>IF(A147&gt;$A$1,"",IF(VLOOKUP($A147,'Konten zum Auswählen'!$D$9:$L$261,9)="","",VLOOKUP($A147,'Konten zum Auswählen'!$D$9:$L$261,9)))</f>
        <v/>
      </c>
      <c r="H147" t="str">
        <f t="shared" si="33"/>
        <v/>
      </c>
      <c r="I147" s="29" t="str">
        <f t="shared" si="34"/>
        <v/>
      </c>
      <c r="Q147" t="str">
        <f t="shared" si="25"/>
        <v/>
      </c>
      <c r="R147">
        <f t="shared" si="26"/>
        <v>7</v>
      </c>
      <c r="S147">
        <f t="shared" si="27"/>
        <v>4</v>
      </c>
      <c r="T147">
        <f t="shared" si="28"/>
        <v>3</v>
      </c>
      <c r="U147">
        <f t="shared" si="29"/>
        <v>4</v>
      </c>
      <c r="W147">
        <f t="shared" si="30"/>
        <v>9999.004099999971</v>
      </c>
    </row>
    <row r="148" spans="1:23" x14ac:dyDescent="0.2">
      <c r="A148">
        <f t="shared" si="31"/>
        <v>140</v>
      </c>
      <c r="B148" s="29" t="str">
        <f t="shared" si="32"/>
        <v/>
      </c>
      <c r="C148" s="21" t="str">
        <f>IF(A148&gt;$A$1,"",IF(VLOOKUP($A148,'Konten zum Auswählen'!$D$9:$L$261,6)="","",VLOOKUP($A148,'Konten zum Auswählen'!$D$9:$L$261,6)))</f>
        <v/>
      </c>
      <c r="D148" s="20" t="str">
        <f>IF(VLOOKUP($A148,'Konten zum Auswählen'!$D$9:$L$261,7)="","",VLOOKUP($A148,'Konten zum Auswählen'!$D$9:$L$261,7))</f>
        <v/>
      </c>
      <c r="E148" s="21" t="str">
        <f>IF(A148&gt;$A$1,"",IF(VLOOKUP($A148,'Konten zum Auswählen'!$D$9:$L$261,8)="","",VLOOKUP($A148,'Konten zum Auswählen'!$D$9:$L$261,8)))</f>
        <v/>
      </c>
      <c r="F148" s="21" t="str">
        <f>IF(A148&gt;$A$1,"",IF(VLOOKUP($A148,'Konten zum Auswählen'!$D$9:$L$261,9)="","",VLOOKUP($A148,'Konten zum Auswählen'!$D$9:$L$261,9)))</f>
        <v/>
      </c>
      <c r="H148" t="str">
        <f t="shared" si="33"/>
        <v/>
      </c>
      <c r="I148" s="29" t="str">
        <f t="shared" si="34"/>
        <v/>
      </c>
      <c r="Q148" t="str">
        <f t="shared" si="25"/>
        <v/>
      </c>
      <c r="R148">
        <f t="shared" si="26"/>
        <v>7</v>
      </c>
      <c r="S148">
        <f t="shared" si="27"/>
        <v>4</v>
      </c>
      <c r="T148">
        <f t="shared" si="28"/>
        <v>3</v>
      </c>
      <c r="U148">
        <f t="shared" si="29"/>
        <v>4</v>
      </c>
      <c r="W148">
        <f t="shared" si="30"/>
        <v>9999.0041999999703</v>
      </c>
    </row>
    <row r="149" spans="1:23" x14ac:dyDescent="0.2">
      <c r="A149">
        <f t="shared" si="31"/>
        <v>141</v>
      </c>
      <c r="B149" s="29" t="str">
        <f t="shared" si="32"/>
        <v/>
      </c>
      <c r="C149" s="21" t="str">
        <f>IF(A149&gt;$A$1,"",IF(VLOOKUP($A149,'Konten zum Auswählen'!$D$9:$L$261,6)="","",VLOOKUP($A149,'Konten zum Auswählen'!$D$9:$L$261,6)))</f>
        <v/>
      </c>
      <c r="D149" s="20" t="str">
        <f>IF(VLOOKUP($A149,'Konten zum Auswählen'!$D$9:$L$261,7)="","",VLOOKUP($A149,'Konten zum Auswählen'!$D$9:$L$261,7))</f>
        <v/>
      </c>
      <c r="E149" s="21" t="str">
        <f>IF(A149&gt;$A$1,"",IF(VLOOKUP($A149,'Konten zum Auswählen'!$D$9:$L$261,8)="","",VLOOKUP($A149,'Konten zum Auswählen'!$D$9:$L$261,8)))</f>
        <v/>
      </c>
      <c r="F149" s="21" t="str">
        <f>IF(A149&gt;$A$1,"",IF(VLOOKUP($A149,'Konten zum Auswählen'!$D$9:$L$261,9)="","",VLOOKUP($A149,'Konten zum Auswählen'!$D$9:$L$261,9)))</f>
        <v/>
      </c>
      <c r="H149" t="str">
        <f t="shared" si="33"/>
        <v/>
      </c>
      <c r="I149" s="29" t="str">
        <f t="shared" si="34"/>
        <v/>
      </c>
      <c r="Q149" t="str">
        <f t="shared" si="25"/>
        <v/>
      </c>
      <c r="R149">
        <f t="shared" si="26"/>
        <v>7</v>
      </c>
      <c r="S149">
        <f t="shared" si="27"/>
        <v>4</v>
      </c>
      <c r="T149">
        <f t="shared" si="28"/>
        <v>3</v>
      </c>
      <c r="U149">
        <f t="shared" si="29"/>
        <v>4</v>
      </c>
      <c r="W149">
        <f t="shared" si="30"/>
        <v>9999.0042999999696</v>
      </c>
    </row>
    <row r="150" spans="1:23" x14ac:dyDescent="0.2">
      <c r="A150">
        <f t="shared" si="31"/>
        <v>142</v>
      </c>
      <c r="B150" s="29" t="str">
        <f t="shared" si="32"/>
        <v/>
      </c>
      <c r="C150" s="21" t="str">
        <f>IF(A150&gt;$A$1,"",IF(VLOOKUP($A150,'Konten zum Auswählen'!$D$9:$L$261,6)="","",VLOOKUP($A150,'Konten zum Auswählen'!$D$9:$L$261,6)))</f>
        <v/>
      </c>
      <c r="D150" s="20" t="str">
        <f>IF(VLOOKUP($A150,'Konten zum Auswählen'!$D$9:$L$261,7)="","",VLOOKUP($A150,'Konten zum Auswählen'!$D$9:$L$261,7))</f>
        <v/>
      </c>
      <c r="E150" s="21" t="str">
        <f>IF(A150&gt;$A$1,"",IF(VLOOKUP($A150,'Konten zum Auswählen'!$D$9:$L$261,8)="","",VLOOKUP($A150,'Konten zum Auswählen'!$D$9:$L$261,8)))</f>
        <v/>
      </c>
      <c r="F150" s="21" t="str">
        <f>IF(A150&gt;$A$1,"",IF(VLOOKUP($A150,'Konten zum Auswählen'!$D$9:$L$261,9)="","",VLOOKUP($A150,'Konten zum Auswählen'!$D$9:$L$261,9)))</f>
        <v/>
      </c>
      <c r="H150" t="str">
        <f t="shared" si="33"/>
        <v/>
      </c>
      <c r="I150" s="29" t="str">
        <f t="shared" si="34"/>
        <v/>
      </c>
      <c r="Q150" t="str">
        <f t="shared" si="25"/>
        <v/>
      </c>
      <c r="R150">
        <f t="shared" si="26"/>
        <v>7</v>
      </c>
      <c r="S150">
        <f t="shared" si="27"/>
        <v>4</v>
      </c>
      <c r="T150">
        <f t="shared" si="28"/>
        <v>3</v>
      </c>
      <c r="U150">
        <f t="shared" si="29"/>
        <v>4</v>
      </c>
      <c r="W150">
        <f t="shared" si="30"/>
        <v>9999.0043999999689</v>
      </c>
    </row>
    <row r="151" spans="1:23" x14ac:dyDescent="0.2">
      <c r="A151">
        <f t="shared" si="31"/>
        <v>143</v>
      </c>
      <c r="B151" s="29" t="str">
        <f t="shared" si="32"/>
        <v/>
      </c>
      <c r="C151" s="21" t="str">
        <f>IF(A151&gt;$A$1,"",IF(VLOOKUP($A151,'Konten zum Auswählen'!$D$9:$L$261,6)="","",VLOOKUP($A151,'Konten zum Auswählen'!$D$9:$L$261,6)))</f>
        <v/>
      </c>
      <c r="D151" s="20" t="str">
        <f>IF(VLOOKUP($A151,'Konten zum Auswählen'!$D$9:$L$261,7)="","",VLOOKUP($A151,'Konten zum Auswählen'!$D$9:$L$261,7))</f>
        <v/>
      </c>
      <c r="E151" s="21" t="str">
        <f>IF(A151&gt;$A$1,"",IF(VLOOKUP($A151,'Konten zum Auswählen'!$D$9:$L$261,8)="","",VLOOKUP($A151,'Konten zum Auswählen'!$D$9:$L$261,8)))</f>
        <v/>
      </c>
      <c r="F151" s="21" t="str">
        <f>IF(A151&gt;$A$1,"",IF(VLOOKUP($A151,'Konten zum Auswählen'!$D$9:$L$261,9)="","",VLOOKUP($A151,'Konten zum Auswählen'!$D$9:$L$261,9)))</f>
        <v/>
      </c>
      <c r="H151" t="str">
        <f t="shared" si="33"/>
        <v/>
      </c>
      <c r="I151" s="29" t="str">
        <f t="shared" si="34"/>
        <v/>
      </c>
      <c r="Q151" t="str">
        <f t="shared" si="25"/>
        <v/>
      </c>
      <c r="R151">
        <f t="shared" si="26"/>
        <v>7</v>
      </c>
      <c r="S151">
        <f t="shared" si="27"/>
        <v>4</v>
      </c>
      <c r="T151">
        <f t="shared" si="28"/>
        <v>3</v>
      </c>
      <c r="U151">
        <f t="shared" si="29"/>
        <v>4</v>
      </c>
      <c r="W151">
        <f t="shared" si="30"/>
        <v>9999.0044999999682</v>
      </c>
    </row>
    <row r="152" spans="1:23" x14ac:dyDescent="0.2">
      <c r="A152">
        <f t="shared" si="31"/>
        <v>144</v>
      </c>
      <c r="B152" s="29" t="str">
        <f t="shared" si="32"/>
        <v/>
      </c>
      <c r="C152" s="21" t="str">
        <f>IF(A152&gt;$A$1,"",IF(VLOOKUP($A152,'Konten zum Auswählen'!$D$9:$L$261,6)="","",VLOOKUP($A152,'Konten zum Auswählen'!$D$9:$L$261,6)))</f>
        <v/>
      </c>
      <c r="D152" s="20" t="str">
        <f>IF(VLOOKUP($A152,'Konten zum Auswählen'!$D$9:$L$261,7)="","",VLOOKUP($A152,'Konten zum Auswählen'!$D$9:$L$261,7))</f>
        <v/>
      </c>
      <c r="E152" s="21" t="str">
        <f>IF(A152&gt;$A$1,"",IF(VLOOKUP($A152,'Konten zum Auswählen'!$D$9:$L$261,8)="","",VLOOKUP($A152,'Konten zum Auswählen'!$D$9:$L$261,8)))</f>
        <v/>
      </c>
      <c r="F152" s="21" t="str">
        <f>IF(A152&gt;$A$1,"",IF(VLOOKUP($A152,'Konten zum Auswählen'!$D$9:$L$261,9)="","",VLOOKUP($A152,'Konten zum Auswählen'!$D$9:$L$261,9)))</f>
        <v/>
      </c>
      <c r="H152" t="str">
        <f t="shared" si="33"/>
        <v/>
      </c>
      <c r="I152" s="29" t="str">
        <f t="shared" si="34"/>
        <v/>
      </c>
      <c r="Q152" t="str">
        <f t="shared" si="25"/>
        <v/>
      </c>
      <c r="R152">
        <f t="shared" si="26"/>
        <v>7</v>
      </c>
      <c r="S152">
        <f t="shared" si="27"/>
        <v>4</v>
      </c>
      <c r="T152">
        <f t="shared" si="28"/>
        <v>3</v>
      </c>
      <c r="U152">
        <f t="shared" si="29"/>
        <v>4</v>
      </c>
      <c r="W152">
        <f t="shared" si="30"/>
        <v>9999.0045999999675</v>
      </c>
    </row>
    <row r="153" spans="1:23" x14ac:dyDescent="0.2">
      <c r="A153">
        <f t="shared" si="31"/>
        <v>145</v>
      </c>
      <c r="B153" s="29" t="str">
        <f t="shared" si="32"/>
        <v/>
      </c>
      <c r="C153" s="21" t="str">
        <f>IF(A153&gt;$A$1,"",IF(VLOOKUP($A153,'Konten zum Auswählen'!$D$9:$L$261,6)="","",VLOOKUP($A153,'Konten zum Auswählen'!$D$9:$L$261,6)))</f>
        <v/>
      </c>
      <c r="D153" s="20" t="str">
        <f>IF(VLOOKUP($A153,'Konten zum Auswählen'!$D$9:$L$261,7)="","",VLOOKUP($A153,'Konten zum Auswählen'!$D$9:$L$261,7))</f>
        <v/>
      </c>
      <c r="E153" s="21" t="str">
        <f>IF(A153&gt;$A$1,"",IF(VLOOKUP($A153,'Konten zum Auswählen'!$D$9:$L$261,8)="","",VLOOKUP($A153,'Konten zum Auswählen'!$D$9:$L$261,8)))</f>
        <v/>
      </c>
      <c r="F153" s="21" t="str">
        <f>IF(A153&gt;$A$1,"",IF(VLOOKUP($A153,'Konten zum Auswählen'!$D$9:$L$261,9)="","",VLOOKUP($A153,'Konten zum Auswählen'!$D$9:$L$261,9)))</f>
        <v/>
      </c>
      <c r="H153" t="str">
        <f t="shared" si="33"/>
        <v/>
      </c>
      <c r="I153" s="29" t="str">
        <f t="shared" si="34"/>
        <v/>
      </c>
      <c r="Q153" t="str">
        <f t="shared" si="25"/>
        <v/>
      </c>
      <c r="R153">
        <f t="shared" si="26"/>
        <v>7</v>
      </c>
      <c r="S153">
        <f t="shared" si="27"/>
        <v>4</v>
      </c>
      <c r="T153">
        <f t="shared" si="28"/>
        <v>3</v>
      </c>
      <c r="U153">
        <f t="shared" si="29"/>
        <v>4</v>
      </c>
      <c r="W153">
        <f t="shared" si="30"/>
        <v>9999.0046999999668</v>
      </c>
    </row>
    <row r="154" spans="1:23" x14ac:dyDescent="0.2">
      <c r="A154">
        <f t="shared" si="31"/>
        <v>146</v>
      </c>
      <c r="B154" s="29" t="str">
        <f t="shared" si="32"/>
        <v/>
      </c>
      <c r="C154" s="21" t="str">
        <f>IF(A154&gt;$A$1,"",IF(VLOOKUP($A154,'Konten zum Auswählen'!$D$9:$L$261,6)="","",VLOOKUP($A154,'Konten zum Auswählen'!$D$9:$L$261,6)))</f>
        <v/>
      </c>
      <c r="D154" s="20" t="str">
        <f>IF(VLOOKUP($A154,'Konten zum Auswählen'!$D$9:$L$261,7)="","",VLOOKUP($A154,'Konten zum Auswählen'!$D$9:$L$261,7))</f>
        <v/>
      </c>
      <c r="E154" s="21" t="str">
        <f>IF(A154&gt;$A$1,"",IF(VLOOKUP($A154,'Konten zum Auswählen'!$D$9:$L$261,8)="","",VLOOKUP($A154,'Konten zum Auswählen'!$D$9:$L$261,8)))</f>
        <v/>
      </c>
      <c r="F154" s="21" t="str">
        <f>IF(A154&gt;$A$1,"",IF(VLOOKUP($A154,'Konten zum Auswählen'!$D$9:$L$261,9)="","",VLOOKUP($A154,'Konten zum Auswählen'!$D$9:$L$261,9)))</f>
        <v/>
      </c>
      <c r="H154" t="str">
        <f t="shared" si="33"/>
        <v/>
      </c>
      <c r="I154" s="29" t="str">
        <f t="shared" si="34"/>
        <v/>
      </c>
      <c r="Q154" t="str">
        <f t="shared" si="25"/>
        <v/>
      </c>
      <c r="R154">
        <f t="shared" si="26"/>
        <v>7</v>
      </c>
      <c r="S154">
        <f t="shared" si="27"/>
        <v>4</v>
      </c>
      <c r="T154">
        <f t="shared" si="28"/>
        <v>3</v>
      </c>
      <c r="U154">
        <f t="shared" si="29"/>
        <v>4</v>
      </c>
      <c r="W154">
        <f t="shared" si="30"/>
        <v>9999.0047999999661</v>
      </c>
    </row>
    <row r="155" spans="1:23" x14ac:dyDescent="0.2">
      <c r="A155">
        <f t="shared" si="31"/>
        <v>147</v>
      </c>
      <c r="B155" s="29" t="str">
        <f t="shared" si="32"/>
        <v/>
      </c>
      <c r="C155" s="21" t="str">
        <f>IF(A155&gt;$A$1,"",IF(VLOOKUP($A155,'Konten zum Auswählen'!$D$9:$L$261,6)="","",VLOOKUP($A155,'Konten zum Auswählen'!$D$9:$L$261,6)))</f>
        <v/>
      </c>
      <c r="D155" s="20" t="str">
        <f>IF(VLOOKUP($A155,'Konten zum Auswählen'!$D$9:$L$261,7)="","",VLOOKUP($A155,'Konten zum Auswählen'!$D$9:$L$261,7))</f>
        <v/>
      </c>
      <c r="E155" s="21" t="str">
        <f>IF(A155&gt;$A$1,"",IF(VLOOKUP($A155,'Konten zum Auswählen'!$D$9:$L$261,8)="","",VLOOKUP($A155,'Konten zum Auswählen'!$D$9:$L$261,8)))</f>
        <v/>
      </c>
      <c r="F155" s="21" t="str">
        <f>IF(A155&gt;$A$1,"",IF(VLOOKUP($A155,'Konten zum Auswählen'!$D$9:$L$261,9)="","",VLOOKUP($A155,'Konten zum Auswählen'!$D$9:$L$261,9)))</f>
        <v/>
      </c>
      <c r="H155" t="str">
        <f t="shared" si="33"/>
        <v/>
      </c>
      <c r="I155" s="29" t="str">
        <f t="shared" si="34"/>
        <v/>
      </c>
      <c r="Q155" t="str">
        <f t="shared" si="25"/>
        <v/>
      </c>
      <c r="R155">
        <f t="shared" si="26"/>
        <v>7</v>
      </c>
      <c r="S155">
        <f t="shared" si="27"/>
        <v>4</v>
      </c>
      <c r="T155">
        <f t="shared" si="28"/>
        <v>3</v>
      </c>
      <c r="U155">
        <f t="shared" si="29"/>
        <v>4</v>
      </c>
      <c r="W155">
        <f t="shared" si="30"/>
        <v>9999.0048999999653</v>
      </c>
    </row>
    <row r="156" spans="1:23" x14ac:dyDescent="0.2">
      <c r="A156">
        <f t="shared" si="31"/>
        <v>148</v>
      </c>
      <c r="B156" s="29" t="str">
        <f t="shared" si="32"/>
        <v/>
      </c>
      <c r="C156" s="21" t="str">
        <f>IF(A156&gt;$A$1,"",IF(VLOOKUP($A156,'Konten zum Auswählen'!$D$9:$L$261,6)="","",VLOOKUP($A156,'Konten zum Auswählen'!$D$9:$L$261,6)))</f>
        <v/>
      </c>
      <c r="D156" s="20" t="str">
        <f>IF(VLOOKUP($A156,'Konten zum Auswählen'!$D$9:$L$261,7)="","",VLOOKUP($A156,'Konten zum Auswählen'!$D$9:$L$261,7))</f>
        <v/>
      </c>
      <c r="E156" s="21" t="str">
        <f>IF(A156&gt;$A$1,"",IF(VLOOKUP($A156,'Konten zum Auswählen'!$D$9:$L$261,8)="","",VLOOKUP($A156,'Konten zum Auswählen'!$D$9:$L$261,8)))</f>
        <v/>
      </c>
      <c r="F156" s="21" t="str">
        <f>IF(A156&gt;$A$1,"",IF(VLOOKUP($A156,'Konten zum Auswählen'!$D$9:$L$261,9)="","",VLOOKUP($A156,'Konten zum Auswählen'!$D$9:$L$261,9)))</f>
        <v/>
      </c>
      <c r="H156" t="str">
        <f t="shared" si="33"/>
        <v/>
      </c>
      <c r="I156" s="29" t="str">
        <f t="shared" si="34"/>
        <v/>
      </c>
      <c r="Q156" t="str">
        <f t="shared" si="25"/>
        <v/>
      </c>
      <c r="R156">
        <f t="shared" si="26"/>
        <v>7</v>
      </c>
      <c r="S156">
        <f t="shared" si="27"/>
        <v>4</v>
      </c>
      <c r="T156">
        <f t="shared" si="28"/>
        <v>3</v>
      </c>
      <c r="U156">
        <f t="shared" si="29"/>
        <v>4</v>
      </c>
      <c r="W156">
        <f t="shared" si="30"/>
        <v>9999.0049999999646</v>
      </c>
    </row>
    <row r="157" spans="1:23" x14ac:dyDescent="0.2">
      <c r="A157">
        <f t="shared" si="31"/>
        <v>149</v>
      </c>
      <c r="B157" s="29" t="str">
        <f t="shared" si="32"/>
        <v/>
      </c>
      <c r="C157" s="21" t="str">
        <f>IF(A157&gt;$A$1,"",IF(VLOOKUP($A157,'Konten zum Auswählen'!$D$9:$L$261,6)="","",VLOOKUP($A157,'Konten zum Auswählen'!$D$9:$L$261,6)))</f>
        <v/>
      </c>
      <c r="D157" s="20" t="str">
        <f>IF(VLOOKUP($A157,'Konten zum Auswählen'!$D$9:$L$261,7)="","",VLOOKUP($A157,'Konten zum Auswählen'!$D$9:$L$261,7))</f>
        <v/>
      </c>
      <c r="E157" s="21" t="str">
        <f>IF(A157&gt;$A$1,"",IF(VLOOKUP($A157,'Konten zum Auswählen'!$D$9:$L$261,8)="","",VLOOKUP($A157,'Konten zum Auswählen'!$D$9:$L$261,8)))</f>
        <v/>
      </c>
      <c r="F157" s="21" t="str">
        <f>IF(A157&gt;$A$1,"",IF(VLOOKUP($A157,'Konten zum Auswählen'!$D$9:$L$261,9)="","",VLOOKUP($A157,'Konten zum Auswählen'!$D$9:$L$261,9)))</f>
        <v/>
      </c>
      <c r="H157" t="str">
        <f t="shared" si="33"/>
        <v/>
      </c>
      <c r="I157" s="29" t="str">
        <f t="shared" si="34"/>
        <v/>
      </c>
      <c r="Q157" t="str">
        <f t="shared" si="25"/>
        <v/>
      </c>
      <c r="R157">
        <f t="shared" si="26"/>
        <v>7</v>
      </c>
      <c r="S157">
        <f t="shared" si="27"/>
        <v>4</v>
      </c>
      <c r="T157">
        <f t="shared" si="28"/>
        <v>3</v>
      </c>
      <c r="U157">
        <f t="shared" si="29"/>
        <v>4</v>
      </c>
      <c r="W157">
        <f t="shared" si="30"/>
        <v>9999.0050999999639</v>
      </c>
    </row>
    <row r="158" spans="1:23" x14ac:dyDescent="0.2">
      <c r="A158">
        <f t="shared" si="31"/>
        <v>150</v>
      </c>
      <c r="B158" s="29" t="str">
        <f t="shared" si="32"/>
        <v/>
      </c>
      <c r="C158" s="21" t="str">
        <f>IF(A158&gt;$A$1,"",IF(VLOOKUP($A158,'Konten zum Auswählen'!$D$9:$L$261,6)="","",VLOOKUP($A158,'Konten zum Auswählen'!$D$9:$L$261,6)))</f>
        <v/>
      </c>
      <c r="D158" s="20" t="str">
        <f>IF(VLOOKUP($A158,'Konten zum Auswählen'!$D$9:$L$261,7)="","",VLOOKUP($A158,'Konten zum Auswählen'!$D$9:$L$261,7))</f>
        <v/>
      </c>
      <c r="E158" s="21" t="str">
        <f>IF(A158&gt;$A$1,"",IF(VLOOKUP($A158,'Konten zum Auswählen'!$D$9:$L$261,8)="","",VLOOKUP($A158,'Konten zum Auswählen'!$D$9:$L$261,8)))</f>
        <v/>
      </c>
      <c r="F158" s="21" t="str">
        <f>IF(A158&gt;$A$1,"",IF(VLOOKUP($A158,'Konten zum Auswählen'!$D$9:$L$261,9)="","",VLOOKUP($A158,'Konten zum Auswählen'!$D$9:$L$261,9)))</f>
        <v/>
      </c>
      <c r="H158" t="str">
        <f t="shared" si="33"/>
        <v/>
      </c>
      <c r="I158" s="29" t="str">
        <f t="shared" si="34"/>
        <v/>
      </c>
      <c r="Q158" t="str">
        <f t="shared" si="25"/>
        <v/>
      </c>
      <c r="R158">
        <f t="shared" si="26"/>
        <v>7</v>
      </c>
      <c r="S158">
        <f t="shared" si="27"/>
        <v>4</v>
      </c>
      <c r="T158">
        <f t="shared" si="28"/>
        <v>3</v>
      </c>
      <c r="U158">
        <f t="shared" si="29"/>
        <v>4</v>
      </c>
      <c r="W158">
        <f t="shared" si="30"/>
        <v>9999.0051999999632</v>
      </c>
    </row>
    <row r="159" spans="1:23" x14ac:dyDescent="0.2">
      <c r="A159">
        <f t="shared" si="31"/>
        <v>151</v>
      </c>
      <c r="B159" s="29" t="str">
        <f t="shared" si="32"/>
        <v/>
      </c>
      <c r="C159" s="21" t="str">
        <f>IF(A159&gt;$A$1,"",IF(VLOOKUP($A159,'Konten zum Auswählen'!$D$9:$L$261,6)="","",VLOOKUP($A159,'Konten zum Auswählen'!$D$9:$L$261,6)))</f>
        <v/>
      </c>
      <c r="D159" s="20" t="str">
        <f>IF(VLOOKUP($A159,'Konten zum Auswählen'!$D$9:$L$261,7)="","",VLOOKUP($A159,'Konten zum Auswählen'!$D$9:$L$261,7))</f>
        <v/>
      </c>
      <c r="E159" s="21" t="str">
        <f>IF(A159&gt;$A$1,"",IF(VLOOKUP($A159,'Konten zum Auswählen'!$D$9:$L$261,8)="","",VLOOKUP($A159,'Konten zum Auswählen'!$D$9:$L$261,8)))</f>
        <v/>
      </c>
      <c r="F159" s="21" t="str">
        <f>IF(A159&gt;$A$1,"",IF(VLOOKUP($A159,'Konten zum Auswählen'!$D$9:$L$261,9)="","",VLOOKUP($A159,'Konten zum Auswählen'!$D$9:$L$261,9)))</f>
        <v/>
      </c>
      <c r="H159" t="str">
        <f t="shared" si="33"/>
        <v/>
      </c>
      <c r="I159" s="29" t="str">
        <f t="shared" si="34"/>
        <v/>
      </c>
      <c r="Q159" t="str">
        <f t="shared" si="25"/>
        <v/>
      </c>
      <c r="R159">
        <f t="shared" si="26"/>
        <v>7</v>
      </c>
      <c r="S159">
        <f t="shared" si="27"/>
        <v>4</v>
      </c>
      <c r="T159">
        <f t="shared" si="28"/>
        <v>3</v>
      </c>
      <c r="U159">
        <f t="shared" si="29"/>
        <v>4</v>
      </c>
      <c r="W159">
        <f t="shared" si="30"/>
        <v>9999.0052999999625</v>
      </c>
    </row>
    <row r="160" spans="1:23" x14ac:dyDescent="0.2">
      <c r="A160">
        <f t="shared" si="31"/>
        <v>152</v>
      </c>
      <c r="B160" s="29" t="str">
        <f t="shared" si="32"/>
        <v/>
      </c>
      <c r="C160" s="21" t="str">
        <f>IF(A160&gt;$A$1,"",IF(VLOOKUP($A160,'Konten zum Auswählen'!$D$9:$L$261,6)="","",VLOOKUP($A160,'Konten zum Auswählen'!$D$9:$L$261,6)))</f>
        <v/>
      </c>
      <c r="D160" s="20" t="str">
        <f>IF(VLOOKUP($A160,'Konten zum Auswählen'!$D$9:$L$261,7)="","",VLOOKUP($A160,'Konten zum Auswählen'!$D$9:$L$261,7))</f>
        <v/>
      </c>
      <c r="E160" s="21" t="str">
        <f>IF(A160&gt;$A$1,"",IF(VLOOKUP($A160,'Konten zum Auswählen'!$D$9:$L$261,8)="","",VLOOKUP($A160,'Konten zum Auswählen'!$D$9:$L$261,8)))</f>
        <v/>
      </c>
      <c r="F160" s="21" t="str">
        <f>IF(A160&gt;$A$1,"",IF(VLOOKUP($A160,'Konten zum Auswählen'!$D$9:$L$261,9)="","",VLOOKUP($A160,'Konten zum Auswählen'!$D$9:$L$261,9)))</f>
        <v/>
      </c>
      <c r="H160" t="str">
        <f t="shared" si="33"/>
        <v/>
      </c>
      <c r="I160" s="29" t="str">
        <f t="shared" si="34"/>
        <v/>
      </c>
      <c r="Q160" t="str">
        <f t="shared" si="25"/>
        <v/>
      </c>
      <c r="R160">
        <f t="shared" si="26"/>
        <v>7</v>
      </c>
      <c r="S160">
        <f t="shared" si="27"/>
        <v>4</v>
      </c>
      <c r="T160">
        <f t="shared" si="28"/>
        <v>3</v>
      </c>
      <c r="U160">
        <f t="shared" si="29"/>
        <v>4</v>
      </c>
      <c r="W160">
        <f t="shared" si="30"/>
        <v>9999.0053999999618</v>
      </c>
    </row>
    <row r="161" spans="1:23" x14ac:dyDescent="0.2">
      <c r="A161">
        <f t="shared" si="31"/>
        <v>153</v>
      </c>
      <c r="B161" s="29" t="str">
        <f t="shared" si="32"/>
        <v/>
      </c>
      <c r="C161" s="21" t="str">
        <f>IF(A161&gt;$A$1,"",IF(VLOOKUP($A161,'Konten zum Auswählen'!$D$9:$L$261,6)="","",VLOOKUP($A161,'Konten zum Auswählen'!$D$9:$L$261,6)))</f>
        <v/>
      </c>
      <c r="D161" s="20" t="str">
        <f>IF(VLOOKUP($A161,'Konten zum Auswählen'!$D$9:$L$261,7)="","",VLOOKUP($A161,'Konten zum Auswählen'!$D$9:$L$261,7))</f>
        <v/>
      </c>
      <c r="E161" s="21" t="str">
        <f>IF(A161&gt;$A$1,"",IF(VLOOKUP($A161,'Konten zum Auswählen'!$D$9:$L$261,8)="","",VLOOKUP($A161,'Konten zum Auswählen'!$D$9:$L$261,8)))</f>
        <v/>
      </c>
      <c r="F161" s="21" t="str">
        <f>IF(A161&gt;$A$1,"",IF(VLOOKUP($A161,'Konten zum Auswählen'!$D$9:$L$261,9)="","",VLOOKUP($A161,'Konten zum Auswählen'!$D$9:$L$261,9)))</f>
        <v/>
      </c>
      <c r="H161" t="str">
        <f t="shared" si="33"/>
        <v/>
      </c>
      <c r="I161" s="29" t="str">
        <f t="shared" si="34"/>
        <v/>
      </c>
      <c r="Q161" t="str">
        <f t="shared" si="25"/>
        <v/>
      </c>
      <c r="R161">
        <f t="shared" si="26"/>
        <v>7</v>
      </c>
      <c r="S161">
        <f t="shared" si="27"/>
        <v>4</v>
      </c>
      <c r="T161">
        <f t="shared" si="28"/>
        <v>3</v>
      </c>
      <c r="U161">
        <f t="shared" si="29"/>
        <v>4</v>
      </c>
      <c r="W161">
        <f t="shared" si="30"/>
        <v>9999.0054999999611</v>
      </c>
    </row>
    <row r="162" spans="1:23" x14ac:dyDescent="0.2">
      <c r="A162">
        <f t="shared" si="31"/>
        <v>154</v>
      </c>
      <c r="B162" s="29" t="str">
        <f t="shared" si="32"/>
        <v/>
      </c>
      <c r="C162" s="21" t="str">
        <f>IF(A162&gt;$A$1,"",IF(VLOOKUP($A162,'Konten zum Auswählen'!$D$9:$L$261,6)="","",VLOOKUP($A162,'Konten zum Auswählen'!$D$9:$L$261,6)))</f>
        <v/>
      </c>
      <c r="D162" s="20" t="str">
        <f>IF(VLOOKUP($A162,'Konten zum Auswählen'!$D$9:$L$261,7)="","",VLOOKUP($A162,'Konten zum Auswählen'!$D$9:$L$261,7))</f>
        <v/>
      </c>
      <c r="E162" s="21" t="str">
        <f>IF(A162&gt;$A$1,"",IF(VLOOKUP($A162,'Konten zum Auswählen'!$D$9:$L$261,8)="","",VLOOKUP($A162,'Konten zum Auswählen'!$D$9:$L$261,8)))</f>
        <v/>
      </c>
      <c r="F162" s="21" t="str">
        <f>IF(A162&gt;$A$1,"",IF(VLOOKUP($A162,'Konten zum Auswählen'!$D$9:$L$261,9)="","",VLOOKUP($A162,'Konten zum Auswählen'!$D$9:$L$261,9)))</f>
        <v/>
      </c>
      <c r="H162" t="str">
        <f t="shared" si="33"/>
        <v/>
      </c>
      <c r="I162" s="29" t="str">
        <f t="shared" si="34"/>
        <v/>
      </c>
      <c r="Q162" t="str">
        <f t="shared" si="25"/>
        <v/>
      </c>
      <c r="R162">
        <f t="shared" si="26"/>
        <v>7</v>
      </c>
      <c r="S162">
        <f t="shared" si="27"/>
        <v>4</v>
      </c>
      <c r="T162">
        <f t="shared" si="28"/>
        <v>3</v>
      </c>
      <c r="U162">
        <f t="shared" si="29"/>
        <v>4</v>
      </c>
      <c r="W162">
        <f t="shared" si="30"/>
        <v>9999.0055999999604</v>
      </c>
    </row>
    <row r="163" spans="1:23" x14ac:dyDescent="0.2">
      <c r="A163">
        <f t="shared" si="31"/>
        <v>155</v>
      </c>
      <c r="B163" s="29" t="str">
        <f t="shared" si="32"/>
        <v/>
      </c>
      <c r="C163" s="21" t="str">
        <f>IF(A163&gt;$A$1,"",IF(VLOOKUP($A163,'Konten zum Auswählen'!$D$9:$L$261,6)="","",VLOOKUP($A163,'Konten zum Auswählen'!$D$9:$L$261,6)))</f>
        <v/>
      </c>
      <c r="D163" s="20" t="str">
        <f>IF(VLOOKUP($A163,'Konten zum Auswählen'!$D$9:$L$261,7)="","",VLOOKUP($A163,'Konten zum Auswählen'!$D$9:$L$261,7))</f>
        <v/>
      </c>
      <c r="E163" s="21" t="str">
        <f>IF(A163&gt;$A$1,"",IF(VLOOKUP($A163,'Konten zum Auswählen'!$D$9:$L$261,8)="","",VLOOKUP($A163,'Konten zum Auswählen'!$D$9:$L$261,8)))</f>
        <v/>
      </c>
      <c r="F163" s="21" t="str">
        <f>IF(A163&gt;$A$1,"",IF(VLOOKUP($A163,'Konten zum Auswählen'!$D$9:$L$261,9)="","",VLOOKUP($A163,'Konten zum Auswählen'!$D$9:$L$261,9)))</f>
        <v/>
      </c>
      <c r="H163" t="str">
        <f t="shared" si="33"/>
        <v/>
      </c>
      <c r="I163" s="29" t="str">
        <f t="shared" si="34"/>
        <v/>
      </c>
      <c r="Q163" t="str">
        <f t="shared" si="25"/>
        <v/>
      </c>
      <c r="R163">
        <f t="shared" si="26"/>
        <v>7</v>
      </c>
      <c r="S163">
        <f t="shared" si="27"/>
        <v>4</v>
      </c>
      <c r="T163">
        <f t="shared" si="28"/>
        <v>3</v>
      </c>
      <c r="U163">
        <f t="shared" si="29"/>
        <v>4</v>
      </c>
      <c r="W163">
        <f t="shared" si="30"/>
        <v>9999.0056999999597</v>
      </c>
    </row>
    <row r="164" spans="1:23" x14ac:dyDescent="0.2">
      <c r="A164">
        <f t="shared" si="31"/>
        <v>156</v>
      </c>
      <c r="B164" s="29" t="str">
        <f t="shared" si="32"/>
        <v/>
      </c>
      <c r="C164" s="21" t="str">
        <f>IF(A164&gt;$A$1,"",IF(VLOOKUP($A164,'Konten zum Auswählen'!$D$9:$L$261,6)="","",VLOOKUP($A164,'Konten zum Auswählen'!$D$9:$L$261,6)))</f>
        <v/>
      </c>
      <c r="D164" s="20" t="str">
        <f>IF(VLOOKUP($A164,'Konten zum Auswählen'!$D$9:$L$261,7)="","",VLOOKUP($A164,'Konten zum Auswählen'!$D$9:$L$261,7))</f>
        <v/>
      </c>
      <c r="E164" s="21" t="str">
        <f>IF(A164&gt;$A$1,"",IF(VLOOKUP($A164,'Konten zum Auswählen'!$D$9:$L$261,8)="","",VLOOKUP($A164,'Konten zum Auswählen'!$D$9:$L$261,8)))</f>
        <v/>
      </c>
      <c r="F164" s="21" t="str">
        <f>IF(A164&gt;$A$1,"",IF(VLOOKUP($A164,'Konten zum Auswählen'!$D$9:$L$261,9)="","",VLOOKUP($A164,'Konten zum Auswählen'!$D$9:$L$261,9)))</f>
        <v/>
      </c>
      <c r="H164" t="str">
        <f t="shared" si="33"/>
        <v/>
      </c>
      <c r="I164" s="29" t="str">
        <f t="shared" si="34"/>
        <v/>
      </c>
      <c r="Q164" t="str">
        <f t="shared" si="25"/>
        <v/>
      </c>
      <c r="R164">
        <f t="shared" si="26"/>
        <v>7</v>
      </c>
      <c r="S164">
        <f t="shared" si="27"/>
        <v>4</v>
      </c>
      <c r="T164">
        <f t="shared" si="28"/>
        <v>3</v>
      </c>
      <c r="U164">
        <f t="shared" si="29"/>
        <v>4</v>
      </c>
      <c r="W164">
        <f t="shared" si="30"/>
        <v>9999.005799999959</v>
      </c>
    </row>
    <row r="165" spans="1:23" x14ac:dyDescent="0.2">
      <c r="A165">
        <f t="shared" si="31"/>
        <v>157</v>
      </c>
      <c r="B165" s="29" t="str">
        <f t="shared" si="32"/>
        <v/>
      </c>
      <c r="C165" s="21" t="str">
        <f>IF(A165&gt;$A$1,"",IF(VLOOKUP($A165,'Konten zum Auswählen'!$D$9:$L$261,6)="","",VLOOKUP($A165,'Konten zum Auswählen'!$D$9:$L$261,6)))</f>
        <v/>
      </c>
      <c r="D165" s="20" t="str">
        <f>IF(VLOOKUP($A165,'Konten zum Auswählen'!$D$9:$L$261,7)="","",VLOOKUP($A165,'Konten zum Auswählen'!$D$9:$L$261,7))</f>
        <v/>
      </c>
      <c r="E165" s="21" t="str">
        <f>IF(A165&gt;$A$1,"",IF(VLOOKUP($A165,'Konten zum Auswählen'!$D$9:$L$261,8)="","",VLOOKUP($A165,'Konten zum Auswählen'!$D$9:$L$261,8)))</f>
        <v/>
      </c>
      <c r="F165" s="21" t="str">
        <f>IF(A165&gt;$A$1,"",IF(VLOOKUP($A165,'Konten zum Auswählen'!$D$9:$L$261,9)="","",VLOOKUP($A165,'Konten zum Auswählen'!$D$9:$L$261,9)))</f>
        <v/>
      </c>
      <c r="H165" t="str">
        <f t="shared" si="33"/>
        <v/>
      </c>
      <c r="I165" s="29" t="str">
        <f t="shared" si="34"/>
        <v/>
      </c>
      <c r="Q165" t="str">
        <f t="shared" si="25"/>
        <v/>
      </c>
      <c r="R165">
        <f t="shared" si="26"/>
        <v>7</v>
      </c>
      <c r="S165">
        <f t="shared" si="27"/>
        <v>4</v>
      </c>
      <c r="T165">
        <f t="shared" si="28"/>
        <v>3</v>
      </c>
      <c r="U165">
        <f t="shared" si="29"/>
        <v>4</v>
      </c>
      <c r="W165">
        <f t="shared" si="30"/>
        <v>9999.0058999999583</v>
      </c>
    </row>
    <row r="166" spans="1:23" x14ac:dyDescent="0.2">
      <c r="A166">
        <f t="shared" si="31"/>
        <v>158</v>
      </c>
      <c r="B166" s="29" t="str">
        <f t="shared" si="32"/>
        <v/>
      </c>
      <c r="C166" s="21" t="str">
        <f>IF(A166&gt;$A$1,"",IF(VLOOKUP($A166,'Konten zum Auswählen'!$D$9:$L$261,6)="","",VLOOKUP($A166,'Konten zum Auswählen'!$D$9:$L$261,6)))</f>
        <v/>
      </c>
      <c r="D166" s="20" t="str">
        <f>IF(VLOOKUP($A166,'Konten zum Auswählen'!$D$9:$L$261,7)="","",VLOOKUP($A166,'Konten zum Auswählen'!$D$9:$L$261,7))</f>
        <v/>
      </c>
      <c r="E166" s="21" t="str">
        <f>IF(A166&gt;$A$1,"",IF(VLOOKUP($A166,'Konten zum Auswählen'!$D$9:$L$261,8)="","",VLOOKUP($A166,'Konten zum Auswählen'!$D$9:$L$261,8)))</f>
        <v/>
      </c>
      <c r="F166" s="21" t="str">
        <f>IF(A166&gt;$A$1,"",IF(VLOOKUP($A166,'Konten zum Auswählen'!$D$9:$L$261,9)="","",VLOOKUP($A166,'Konten zum Auswählen'!$D$9:$L$261,9)))</f>
        <v/>
      </c>
      <c r="H166" t="str">
        <f t="shared" si="33"/>
        <v/>
      </c>
      <c r="I166" s="29" t="str">
        <f t="shared" si="34"/>
        <v/>
      </c>
      <c r="Q166" t="str">
        <f t="shared" si="25"/>
        <v/>
      </c>
      <c r="R166">
        <f t="shared" si="26"/>
        <v>7</v>
      </c>
      <c r="S166">
        <f t="shared" si="27"/>
        <v>4</v>
      </c>
      <c r="T166">
        <f t="shared" si="28"/>
        <v>3</v>
      </c>
      <c r="U166">
        <f t="shared" si="29"/>
        <v>4</v>
      </c>
      <c r="W166">
        <f t="shared" si="30"/>
        <v>9999.0059999999576</v>
      </c>
    </row>
    <row r="167" spans="1:23" x14ac:dyDescent="0.2">
      <c r="A167">
        <f t="shared" si="31"/>
        <v>159</v>
      </c>
      <c r="B167" s="29" t="str">
        <f t="shared" si="32"/>
        <v/>
      </c>
      <c r="C167" s="21" t="str">
        <f>IF(A167&gt;$A$1,"",IF(VLOOKUP($A167,'Konten zum Auswählen'!$D$9:$L$261,6)="","",VLOOKUP($A167,'Konten zum Auswählen'!$D$9:$L$261,6)))</f>
        <v/>
      </c>
      <c r="D167" s="20" t="str">
        <f>IF(VLOOKUP($A167,'Konten zum Auswählen'!$D$9:$L$261,7)="","",VLOOKUP($A167,'Konten zum Auswählen'!$D$9:$L$261,7))</f>
        <v/>
      </c>
      <c r="E167" s="21" t="str">
        <f>IF(A167&gt;$A$1,"",IF(VLOOKUP($A167,'Konten zum Auswählen'!$D$9:$L$261,8)="","",VLOOKUP($A167,'Konten zum Auswählen'!$D$9:$L$261,8)))</f>
        <v/>
      </c>
      <c r="F167" s="21" t="str">
        <f>IF(A167&gt;$A$1,"",IF(VLOOKUP($A167,'Konten zum Auswählen'!$D$9:$L$261,9)="","",VLOOKUP($A167,'Konten zum Auswählen'!$D$9:$L$261,9)))</f>
        <v/>
      </c>
      <c r="H167" t="str">
        <f t="shared" si="33"/>
        <v/>
      </c>
      <c r="I167" s="29" t="str">
        <f t="shared" si="34"/>
        <v/>
      </c>
      <c r="Q167" t="str">
        <f t="shared" si="25"/>
        <v/>
      </c>
      <c r="R167">
        <f t="shared" si="26"/>
        <v>7</v>
      </c>
      <c r="S167">
        <f t="shared" si="27"/>
        <v>4</v>
      </c>
      <c r="T167">
        <f t="shared" si="28"/>
        <v>3</v>
      </c>
      <c r="U167">
        <f t="shared" si="29"/>
        <v>4</v>
      </c>
      <c r="W167">
        <f t="shared" si="30"/>
        <v>9999.0060999999569</v>
      </c>
    </row>
    <row r="168" spans="1:23" x14ac:dyDescent="0.2">
      <c r="A168">
        <f t="shared" si="31"/>
        <v>160</v>
      </c>
      <c r="C168" s="19"/>
      <c r="D168" s="20"/>
      <c r="E168" s="21"/>
      <c r="F168" s="21"/>
      <c r="I168" s="17"/>
      <c r="Q168">
        <f t="shared" si="25"/>
        <v>0</v>
      </c>
      <c r="R168">
        <f t="shared" si="26"/>
        <v>7</v>
      </c>
      <c r="S168">
        <f t="shared" si="27"/>
        <v>4</v>
      </c>
      <c r="T168">
        <f t="shared" si="28"/>
        <v>3</v>
      </c>
      <c r="U168">
        <f t="shared" si="29"/>
        <v>4</v>
      </c>
      <c r="W168">
        <f t="shared" si="30"/>
        <v>9999.0061999999562</v>
      </c>
    </row>
    <row r="169" spans="1:23" x14ac:dyDescent="0.2">
      <c r="A169">
        <f t="shared" si="31"/>
        <v>161</v>
      </c>
      <c r="C169" s="19"/>
      <c r="D169" s="20"/>
      <c r="E169" s="21"/>
      <c r="F169" s="21"/>
      <c r="I169" s="17"/>
      <c r="Q169">
        <f t="shared" si="25"/>
        <v>0</v>
      </c>
      <c r="R169">
        <f t="shared" si="26"/>
        <v>7</v>
      </c>
      <c r="S169">
        <f t="shared" si="27"/>
        <v>4</v>
      </c>
      <c r="T169">
        <f t="shared" si="28"/>
        <v>3</v>
      </c>
      <c r="U169">
        <f t="shared" si="29"/>
        <v>4</v>
      </c>
      <c r="W169">
        <f t="shared" si="30"/>
        <v>9999.0062999999554</v>
      </c>
    </row>
    <row r="170" spans="1:23" x14ac:dyDescent="0.2">
      <c r="A170">
        <f t="shared" si="31"/>
        <v>162</v>
      </c>
      <c r="C170" s="19"/>
      <c r="D170" s="20"/>
      <c r="E170" s="21"/>
      <c r="F170" s="21"/>
      <c r="I170" s="17"/>
      <c r="Q170">
        <f t="shared" si="25"/>
        <v>0</v>
      </c>
      <c r="R170">
        <f t="shared" si="26"/>
        <v>7</v>
      </c>
      <c r="S170">
        <f t="shared" si="27"/>
        <v>4</v>
      </c>
      <c r="T170">
        <f t="shared" si="28"/>
        <v>3</v>
      </c>
      <c r="U170">
        <f t="shared" si="29"/>
        <v>4</v>
      </c>
      <c r="W170">
        <f t="shared" si="30"/>
        <v>9999.0063999999547</v>
      </c>
    </row>
    <row r="171" spans="1:23" x14ac:dyDescent="0.2">
      <c r="A171">
        <f t="shared" si="31"/>
        <v>163</v>
      </c>
      <c r="C171" s="19"/>
      <c r="D171" s="20"/>
      <c r="E171" s="21"/>
      <c r="F171" s="21"/>
      <c r="I171" s="17"/>
      <c r="Q171">
        <f t="shared" si="25"/>
        <v>0</v>
      </c>
      <c r="R171">
        <f t="shared" si="26"/>
        <v>7</v>
      </c>
      <c r="S171">
        <f t="shared" si="27"/>
        <v>4</v>
      </c>
      <c r="T171">
        <f t="shared" si="28"/>
        <v>3</v>
      </c>
      <c r="U171">
        <f t="shared" si="29"/>
        <v>4</v>
      </c>
      <c r="W171">
        <f t="shared" si="30"/>
        <v>9999.006499999954</v>
      </c>
    </row>
    <row r="172" spans="1:23" x14ac:dyDescent="0.2">
      <c r="A172">
        <f t="shared" si="31"/>
        <v>164</v>
      </c>
      <c r="C172" s="19"/>
      <c r="D172" s="20"/>
      <c r="E172" s="21"/>
      <c r="F172" s="21"/>
      <c r="I172" s="17"/>
      <c r="Q172">
        <f t="shared" si="25"/>
        <v>0</v>
      </c>
      <c r="R172">
        <f t="shared" si="26"/>
        <v>7</v>
      </c>
      <c r="S172">
        <f t="shared" si="27"/>
        <v>4</v>
      </c>
      <c r="T172">
        <f t="shared" si="28"/>
        <v>3</v>
      </c>
      <c r="U172">
        <f t="shared" si="29"/>
        <v>4</v>
      </c>
      <c r="W172">
        <f t="shared" si="30"/>
        <v>9999.0065999999533</v>
      </c>
    </row>
    <row r="173" spans="1:23" x14ac:dyDescent="0.2">
      <c r="A173">
        <f t="shared" si="31"/>
        <v>165</v>
      </c>
      <c r="C173" s="19"/>
      <c r="D173" s="20"/>
      <c r="E173" s="21"/>
      <c r="F173" s="21"/>
      <c r="I173" s="17"/>
      <c r="Q173">
        <f t="shared" si="25"/>
        <v>0</v>
      </c>
      <c r="R173">
        <f t="shared" si="26"/>
        <v>7</v>
      </c>
      <c r="S173">
        <f t="shared" si="27"/>
        <v>4</v>
      </c>
      <c r="T173">
        <f t="shared" si="28"/>
        <v>3</v>
      </c>
      <c r="U173">
        <f t="shared" si="29"/>
        <v>4</v>
      </c>
      <c r="W173">
        <f t="shared" si="30"/>
        <v>9999.0066999999526</v>
      </c>
    </row>
    <row r="174" spans="1:23" x14ac:dyDescent="0.2">
      <c r="A174">
        <f t="shared" si="31"/>
        <v>166</v>
      </c>
      <c r="C174" s="19"/>
      <c r="D174" s="20"/>
      <c r="E174" s="21"/>
      <c r="F174" s="21"/>
      <c r="I174" s="17"/>
      <c r="Q174">
        <f t="shared" si="25"/>
        <v>0</v>
      </c>
      <c r="R174">
        <f t="shared" si="26"/>
        <v>7</v>
      </c>
      <c r="S174">
        <f t="shared" si="27"/>
        <v>4</v>
      </c>
      <c r="T174">
        <f t="shared" si="28"/>
        <v>3</v>
      </c>
      <c r="U174">
        <f t="shared" si="29"/>
        <v>4</v>
      </c>
      <c r="W174">
        <f t="shared" si="30"/>
        <v>9999.0067999999519</v>
      </c>
    </row>
    <row r="175" spans="1:23" x14ac:dyDescent="0.2">
      <c r="A175">
        <f t="shared" si="31"/>
        <v>167</v>
      </c>
      <c r="C175" s="19"/>
      <c r="D175" s="20"/>
      <c r="E175" s="21"/>
      <c r="F175" s="21"/>
      <c r="I175" s="17"/>
      <c r="Q175">
        <f t="shared" si="25"/>
        <v>0</v>
      </c>
      <c r="R175">
        <f t="shared" si="26"/>
        <v>7</v>
      </c>
      <c r="S175">
        <f t="shared" si="27"/>
        <v>4</v>
      </c>
      <c r="T175">
        <f t="shared" si="28"/>
        <v>3</v>
      </c>
      <c r="U175">
        <f t="shared" si="29"/>
        <v>4</v>
      </c>
      <c r="W175">
        <f t="shared" si="30"/>
        <v>9999.0068999999512</v>
      </c>
    </row>
    <row r="176" spans="1:23" x14ac:dyDescent="0.2">
      <c r="A176">
        <f t="shared" si="31"/>
        <v>168</v>
      </c>
      <c r="C176" s="19"/>
      <c r="D176" s="20"/>
      <c r="E176" s="21"/>
      <c r="F176" s="21"/>
      <c r="I176" s="17"/>
      <c r="Q176">
        <f t="shared" si="25"/>
        <v>0</v>
      </c>
      <c r="R176">
        <f t="shared" si="26"/>
        <v>7</v>
      </c>
      <c r="S176">
        <f t="shared" si="27"/>
        <v>4</v>
      </c>
      <c r="T176">
        <f t="shared" si="28"/>
        <v>3</v>
      </c>
      <c r="U176">
        <f t="shared" si="29"/>
        <v>4</v>
      </c>
      <c r="W176">
        <f t="shared" si="30"/>
        <v>9999.0069999999505</v>
      </c>
    </row>
    <row r="177" spans="1:23" x14ac:dyDescent="0.2">
      <c r="A177">
        <f t="shared" si="31"/>
        <v>169</v>
      </c>
      <c r="C177" s="19"/>
      <c r="D177" s="20"/>
      <c r="E177" s="21"/>
      <c r="F177" s="21"/>
      <c r="I177" s="17"/>
      <c r="Q177">
        <f t="shared" si="25"/>
        <v>0</v>
      </c>
      <c r="R177">
        <f t="shared" si="26"/>
        <v>7</v>
      </c>
      <c r="S177">
        <f t="shared" si="27"/>
        <v>4</v>
      </c>
      <c r="T177">
        <f t="shared" si="28"/>
        <v>3</v>
      </c>
      <c r="U177">
        <f t="shared" si="29"/>
        <v>4</v>
      </c>
      <c r="W177">
        <f t="shared" si="30"/>
        <v>9999.0070999999498</v>
      </c>
    </row>
    <row r="178" spans="1:23" x14ac:dyDescent="0.2">
      <c r="A178">
        <f t="shared" si="31"/>
        <v>170</v>
      </c>
      <c r="C178" s="19"/>
      <c r="D178" s="20"/>
      <c r="E178" s="21"/>
      <c r="F178" s="21"/>
      <c r="I178" s="17"/>
      <c r="Q178">
        <f t="shared" si="25"/>
        <v>0</v>
      </c>
      <c r="R178">
        <f t="shared" si="26"/>
        <v>7</v>
      </c>
      <c r="S178">
        <f t="shared" si="27"/>
        <v>4</v>
      </c>
      <c r="T178">
        <f t="shared" si="28"/>
        <v>3</v>
      </c>
      <c r="U178">
        <f t="shared" si="29"/>
        <v>4</v>
      </c>
      <c r="W178">
        <f t="shared" si="30"/>
        <v>9999.0071999999491</v>
      </c>
    </row>
    <row r="179" spans="1:23" x14ac:dyDescent="0.2">
      <c r="A179">
        <f t="shared" si="31"/>
        <v>171</v>
      </c>
      <c r="C179" s="19"/>
      <c r="D179" s="20"/>
      <c r="E179" s="21"/>
      <c r="F179" s="21"/>
      <c r="I179" s="17"/>
      <c r="Q179">
        <f t="shared" si="25"/>
        <v>0</v>
      </c>
      <c r="R179">
        <f t="shared" si="26"/>
        <v>7</v>
      </c>
      <c r="S179">
        <f t="shared" si="27"/>
        <v>4</v>
      </c>
      <c r="T179">
        <f t="shared" si="28"/>
        <v>3</v>
      </c>
      <c r="U179">
        <f t="shared" si="29"/>
        <v>4</v>
      </c>
      <c r="W179">
        <f t="shared" si="30"/>
        <v>9999.0072999999484</v>
      </c>
    </row>
    <row r="180" spans="1:23" x14ac:dyDescent="0.2">
      <c r="A180">
        <f t="shared" si="31"/>
        <v>172</v>
      </c>
      <c r="C180" s="19"/>
      <c r="D180" s="20"/>
      <c r="E180" s="21"/>
      <c r="F180" s="21"/>
      <c r="I180" s="17"/>
      <c r="Q180">
        <f t="shared" si="25"/>
        <v>0</v>
      </c>
      <c r="R180">
        <f t="shared" si="26"/>
        <v>7</v>
      </c>
      <c r="S180">
        <f t="shared" si="27"/>
        <v>4</v>
      </c>
      <c r="T180">
        <f t="shared" si="28"/>
        <v>3</v>
      </c>
      <c r="U180">
        <f t="shared" si="29"/>
        <v>4</v>
      </c>
      <c r="W180">
        <f t="shared" si="30"/>
        <v>9999.0073999999477</v>
      </c>
    </row>
    <row r="181" spans="1:23" x14ac:dyDescent="0.2">
      <c r="A181">
        <f t="shared" si="31"/>
        <v>173</v>
      </c>
      <c r="C181" s="19"/>
      <c r="D181" s="20"/>
      <c r="E181" s="21"/>
      <c r="F181" s="21"/>
      <c r="I181" s="17"/>
      <c r="Q181">
        <f t="shared" si="25"/>
        <v>0</v>
      </c>
      <c r="R181">
        <f t="shared" si="26"/>
        <v>7</v>
      </c>
      <c r="S181">
        <f t="shared" si="27"/>
        <v>4</v>
      </c>
      <c r="T181">
        <f t="shared" si="28"/>
        <v>3</v>
      </c>
      <c r="U181">
        <f t="shared" si="29"/>
        <v>4</v>
      </c>
      <c r="W181">
        <f t="shared" si="30"/>
        <v>9999.007499999947</v>
      </c>
    </row>
    <row r="182" spans="1:23" x14ac:dyDescent="0.2">
      <c r="A182">
        <f t="shared" si="31"/>
        <v>174</v>
      </c>
      <c r="C182" s="19"/>
      <c r="D182" s="20"/>
      <c r="E182" s="21"/>
      <c r="F182" s="21"/>
      <c r="I182" s="17"/>
      <c r="Q182">
        <f t="shared" si="25"/>
        <v>0</v>
      </c>
      <c r="R182">
        <f t="shared" si="26"/>
        <v>7</v>
      </c>
      <c r="S182">
        <f t="shared" si="27"/>
        <v>4</v>
      </c>
      <c r="T182">
        <f t="shared" si="28"/>
        <v>3</v>
      </c>
      <c r="U182">
        <f t="shared" si="29"/>
        <v>4</v>
      </c>
      <c r="W182">
        <f t="shared" si="30"/>
        <v>9999.0075999999463</v>
      </c>
    </row>
    <row r="183" spans="1:23" x14ac:dyDescent="0.2">
      <c r="A183">
        <f t="shared" si="31"/>
        <v>175</v>
      </c>
      <c r="C183" s="19"/>
      <c r="D183" s="20"/>
      <c r="E183" s="21"/>
      <c r="F183" s="21"/>
      <c r="I183" s="17"/>
      <c r="Q183">
        <f t="shared" si="25"/>
        <v>0</v>
      </c>
      <c r="R183">
        <f t="shared" si="26"/>
        <v>7</v>
      </c>
      <c r="S183">
        <f t="shared" si="27"/>
        <v>4</v>
      </c>
      <c r="T183">
        <f t="shared" si="28"/>
        <v>3</v>
      </c>
      <c r="U183">
        <f t="shared" si="29"/>
        <v>4</v>
      </c>
      <c r="W183">
        <f t="shared" si="30"/>
        <v>9999.0076999999455</v>
      </c>
    </row>
    <row r="184" spans="1:23" x14ac:dyDescent="0.2">
      <c r="A184">
        <f t="shared" si="31"/>
        <v>176</v>
      </c>
      <c r="C184" s="19"/>
      <c r="D184" s="20"/>
      <c r="E184" s="21"/>
      <c r="F184" s="21"/>
      <c r="I184" s="17"/>
      <c r="Q184">
        <f t="shared" si="25"/>
        <v>0</v>
      </c>
      <c r="R184">
        <f t="shared" si="26"/>
        <v>7</v>
      </c>
      <c r="S184">
        <f t="shared" si="27"/>
        <v>4</v>
      </c>
      <c r="T184">
        <f t="shared" si="28"/>
        <v>3</v>
      </c>
      <c r="U184">
        <f t="shared" si="29"/>
        <v>4</v>
      </c>
      <c r="W184">
        <f t="shared" si="30"/>
        <v>9999.0077999999448</v>
      </c>
    </row>
    <row r="185" spans="1:23" x14ac:dyDescent="0.2">
      <c r="A185">
        <f t="shared" si="31"/>
        <v>177</v>
      </c>
      <c r="C185" s="19"/>
      <c r="D185" s="20"/>
      <c r="E185" s="21"/>
      <c r="F185" s="21"/>
      <c r="I185" s="17"/>
      <c r="Q185">
        <f t="shared" si="25"/>
        <v>0</v>
      </c>
      <c r="R185">
        <f t="shared" si="26"/>
        <v>7</v>
      </c>
      <c r="S185">
        <f t="shared" si="27"/>
        <v>4</v>
      </c>
      <c r="T185">
        <f t="shared" si="28"/>
        <v>3</v>
      </c>
      <c r="U185">
        <f t="shared" si="29"/>
        <v>4</v>
      </c>
      <c r="W185">
        <f t="shared" si="30"/>
        <v>9999.0078999999441</v>
      </c>
    </row>
    <row r="186" spans="1:23" x14ac:dyDescent="0.2">
      <c r="A186">
        <f t="shared" si="31"/>
        <v>178</v>
      </c>
      <c r="C186" s="19"/>
      <c r="D186" s="20"/>
      <c r="E186" s="21"/>
      <c r="F186" s="21"/>
      <c r="I186" s="17"/>
      <c r="Q186">
        <f t="shared" si="25"/>
        <v>0</v>
      </c>
      <c r="R186">
        <f t="shared" si="26"/>
        <v>7</v>
      </c>
      <c r="S186">
        <f t="shared" si="27"/>
        <v>4</v>
      </c>
      <c r="T186">
        <f t="shared" si="28"/>
        <v>3</v>
      </c>
      <c r="U186">
        <f t="shared" si="29"/>
        <v>4</v>
      </c>
      <c r="W186">
        <f t="shared" si="30"/>
        <v>9999.0079999999434</v>
      </c>
    </row>
    <row r="187" spans="1:23" x14ac:dyDescent="0.2">
      <c r="A187">
        <f t="shared" si="31"/>
        <v>179</v>
      </c>
      <c r="C187" s="19"/>
      <c r="D187" s="20"/>
      <c r="E187" s="21"/>
      <c r="F187" s="21"/>
      <c r="I187" s="17"/>
      <c r="Q187">
        <f t="shared" si="25"/>
        <v>0</v>
      </c>
      <c r="R187">
        <f t="shared" si="26"/>
        <v>7</v>
      </c>
      <c r="S187">
        <f t="shared" si="27"/>
        <v>4</v>
      </c>
      <c r="T187">
        <f t="shared" si="28"/>
        <v>3</v>
      </c>
      <c r="U187">
        <f t="shared" si="29"/>
        <v>4</v>
      </c>
      <c r="W187">
        <f t="shared" si="30"/>
        <v>9999.0080999999427</v>
      </c>
    </row>
    <row r="188" spans="1:23" x14ac:dyDescent="0.2">
      <c r="A188">
        <f t="shared" si="31"/>
        <v>180</v>
      </c>
      <c r="C188" s="19"/>
      <c r="D188" s="20"/>
      <c r="E188" s="21"/>
      <c r="F188" s="21"/>
      <c r="I188" s="17"/>
      <c r="Q188">
        <f t="shared" si="25"/>
        <v>0</v>
      </c>
      <c r="R188">
        <f t="shared" si="26"/>
        <v>7</v>
      </c>
      <c r="S188">
        <f t="shared" si="27"/>
        <v>4</v>
      </c>
      <c r="T188">
        <f t="shared" si="28"/>
        <v>3</v>
      </c>
      <c r="U188">
        <f t="shared" si="29"/>
        <v>4</v>
      </c>
      <c r="W188">
        <f t="shared" si="30"/>
        <v>9999.008199999942</v>
      </c>
    </row>
    <row r="189" spans="1:23" x14ac:dyDescent="0.2">
      <c r="A189">
        <f t="shared" si="31"/>
        <v>181</v>
      </c>
      <c r="C189" s="19"/>
      <c r="D189" s="20"/>
      <c r="E189" s="21"/>
      <c r="F189" s="21"/>
      <c r="I189" s="17"/>
      <c r="Q189">
        <f t="shared" si="25"/>
        <v>0</v>
      </c>
      <c r="R189">
        <f t="shared" si="26"/>
        <v>7</v>
      </c>
      <c r="S189">
        <f t="shared" si="27"/>
        <v>4</v>
      </c>
      <c r="T189">
        <f t="shared" si="28"/>
        <v>3</v>
      </c>
      <c r="U189">
        <f t="shared" si="29"/>
        <v>4</v>
      </c>
      <c r="W189">
        <f t="shared" si="30"/>
        <v>9999.0082999999413</v>
      </c>
    </row>
    <row r="190" spans="1:23" x14ac:dyDescent="0.2">
      <c r="A190">
        <f t="shared" si="31"/>
        <v>182</v>
      </c>
      <c r="C190" s="19"/>
      <c r="D190" s="20"/>
      <c r="E190" s="21"/>
      <c r="F190" s="21"/>
      <c r="I190" s="17"/>
      <c r="Q190">
        <f t="shared" si="25"/>
        <v>0</v>
      </c>
      <c r="R190">
        <f t="shared" si="26"/>
        <v>7</v>
      </c>
      <c r="S190">
        <f t="shared" si="27"/>
        <v>4</v>
      </c>
      <c r="T190">
        <f t="shared" si="28"/>
        <v>3</v>
      </c>
      <c r="U190">
        <f t="shared" si="29"/>
        <v>4</v>
      </c>
      <c r="W190">
        <f t="shared" si="30"/>
        <v>9999.0083999999406</v>
      </c>
    </row>
    <row r="191" spans="1:23" x14ac:dyDescent="0.2">
      <c r="A191">
        <f t="shared" si="31"/>
        <v>183</v>
      </c>
      <c r="C191" s="19"/>
      <c r="D191" s="20"/>
      <c r="E191" s="21"/>
      <c r="F191" s="21"/>
      <c r="I191" s="17"/>
      <c r="Q191">
        <f t="shared" si="25"/>
        <v>0</v>
      </c>
      <c r="R191">
        <f t="shared" si="26"/>
        <v>7</v>
      </c>
      <c r="S191">
        <f t="shared" si="27"/>
        <v>4</v>
      </c>
      <c r="T191">
        <f t="shared" si="28"/>
        <v>3</v>
      </c>
      <c r="U191">
        <f t="shared" si="29"/>
        <v>4</v>
      </c>
      <c r="W191">
        <f t="shared" si="30"/>
        <v>9999.0084999999399</v>
      </c>
    </row>
    <row r="192" spans="1:23" x14ac:dyDescent="0.2">
      <c r="A192">
        <f t="shared" si="31"/>
        <v>184</v>
      </c>
      <c r="C192" s="19"/>
      <c r="D192" s="20"/>
      <c r="E192" s="21"/>
      <c r="F192" s="21"/>
      <c r="I192" s="17"/>
      <c r="Q192">
        <f t="shared" si="25"/>
        <v>0</v>
      </c>
      <c r="R192">
        <f t="shared" si="26"/>
        <v>7</v>
      </c>
      <c r="S192">
        <f t="shared" si="27"/>
        <v>4</v>
      </c>
      <c r="T192">
        <f t="shared" si="28"/>
        <v>3</v>
      </c>
      <c r="U192">
        <f t="shared" si="29"/>
        <v>4</v>
      </c>
      <c r="W192">
        <f t="shared" si="30"/>
        <v>9999.0085999999392</v>
      </c>
    </row>
    <row r="193" spans="1:23" x14ac:dyDescent="0.2">
      <c r="A193">
        <f t="shared" si="31"/>
        <v>185</v>
      </c>
      <c r="C193" s="19"/>
      <c r="D193" s="20"/>
      <c r="E193" s="21"/>
      <c r="F193" s="21"/>
      <c r="I193" s="17"/>
      <c r="Q193">
        <f t="shared" si="25"/>
        <v>0</v>
      </c>
      <c r="R193">
        <f t="shared" si="26"/>
        <v>7</v>
      </c>
      <c r="S193">
        <f t="shared" si="27"/>
        <v>4</v>
      </c>
      <c r="T193">
        <f t="shared" si="28"/>
        <v>3</v>
      </c>
      <c r="U193">
        <f t="shared" si="29"/>
        <v>4</v>
      </c>
      <c r="W193">
        <f t="shared" si="30"/>
        <v>9999.0086999999385</v>
      </c>
    </row>
    <row r="194" spans="1:23" x14ac:dyDescent="0.2">
      <c r="A194">
        <f t="shared" si="31"/>
        <v>186</v>
      </c>
      <c r="C194" s="19"/>
      <c r="D194" s="20"/>
      <c r="E194" s="21"/>
      <c r="F194" s="21"/>
      <c r="I194" s="17"/>
      <c r="Q194">
        <f t="shared" si="25"/>
        <v>0</v>
      </c>
      <c r="R194">
        <f t="shared" si="26"/>
        <v>7</v>
      </c>
      <c r="S194">
        <f t="shared" si="27"/>
        <v>4</v>
      </c>
      <c r="T194">
        <f t="shared" si="28"/>
        <v>3</v>
      </c>
      <c r="U194">
        <f t="shared" si="29"/>
        <v>4</v>
      </c>
      <c r="W194">
        <f t="shared" si="30"/>
        <v>9999.0087999999378</v>
      </c>
    </row>
    <row r="195" spans="1:23" x14ac:dyDescent="0.2">
      <c r="A195">
        <f t="shared" si="31"/>
        <v>187</v>
      </c>
      <c r="C195" s="19"/>
      <c r="D195" s="20"/>
      <c r="E195" s="21"/>
      <c r="F195" s="21"/>
      <c r="I195" s="17"/>
      <c r="Q195">
        <f t="shared" si="25"/>
        <v>0</v>
      </c>
      <c r="R195">
        <f t="shared" si="26"/>
        <v>7</v>
      </c>
      <c r="S195">
        <f t="shared" si="27"/>
        <v>4</v>
      </c>
      <c r="T195">
        <f t="shared" si="28"/>
        <v>3</v>
      </c>
      <c r="U195">
        <f t="shared" si="29"/>
        <v>4</v>
      </c>
      <c r="W195">
        <f t="shared" si="30"/>
        <v>9999.0088999999371</v>
      </c>
    </row>
    <row r="196" spans="1:23" x14ac:dyDescent="0.2">
      <c r="A196">
        <f t="shared" si="31"/>
        <v>188</v>
      </c>
      <c r="C196" s="19"/>
      <c r="D196" s="20"/>
      <c r="E196" s="21"/>
      <c r="F196" s="21"/>
      <c r="I196" s="17"/>
      <c r="Q196">
        <f t="shared" ref="Q196:Q277" si="35">E196</f>
        <v>0</v>
      </c>
      <c r="R196">
        <f t="shared" ref="R196:R229" si="36">IF(OR(AND(D196&lt;&gt;"",C197="",C198=$C$3),AND(D196&lt;&gt;"",C197=$C$3)),R195+1,R195)</f>
        <v>7</v>
      </c>
      <c r="S196">
        <f t="shared" ref="S196:S229" si="37">IF(OR(AND(D196&lt;&gt;"",C197="",C198=$C$4),AND(D196&lt;&gt;"",C197=$C$4)),S195+1,S195)</f>
        <v>4</v>
      </c>
      <c r="T196">
        <f t="shared" ref="T196:T229" si="38">IF(OR(AND(D196&lt;&gt;"",C197="",C198=$C$5),AND(D196&lt;&gt;"",C197=$C$5)),T195+1,T195)</f>
        <v>3</v>
      </c>
      <c r="U196">
        <f t="shared" ref="U196:U229" si="39">IF(OR(AND(D196&lt;&gt;"",C197="",C198=$C$6),AND(D196&lt;&gt;"",C197=$C$6)),U195+1,U195)</f>
        <v>4</v>
      </c>
      <c r="W196">
        <f t="shared" ref="W196:W277" si="40">IF(E196="",W195+0.0001,E196)</f>
        <v>9999.0089999999363</v>
      </c>
    </row>
    <row r="197" spans="1:23" x14ac:dyDescent="0.2">
      <c r="A197">
        <f t="shared" si="31"/>
        <v>189</v>
      </c>
      <c r="C197" s="19"/>
      <c r="D197" s="20"/>
      <c r="E197" s="21"/>
      <c r="F197" s="21"/>
      <c r="I197" s="17"/>
      <c r="Q197">
        <f t="shared" si="35"/>
        <v>0</v>
      </c>
      <c r="R197">
        <f t="shared" si="36"/>
        <v>7</v>
      </c>
      <c r="S197">
        <f t="shared" si="37"/>
        <v>4</v>
      </c>
      <c r="T197">
        <f t="shared" si="38"/>
        <v>3</v>
      </c>
      <c r="U197">
        <f t="shared" si="39"/>
        <v>4</v>
      </c>
      <c r="W197">
        <f t="shared" si="40"/>
        <v>9999.0090999999356</v>
      </c>
    </row>
    <row r="198" spans="1:23" x14ac:dyDescent="0.2">
      <c r="A198">
        <f t="shared" si="31"/>
        <v>190</v>
      </c>
      <c r="C198" s="19"/>
      <c r="D198" s="20"/>
      <c r="E198" s="21"/>
      <c r="F198" s="21"/>
      <c r="I198" s="17"/>
      <c r="Q198">
        <f t="shared" si="35"/>
        <v>0</v>
      </c>
      <c r="R198">
        <f t="shared" si="36"/>
        <v>7</v>
      </c>
      <c r="S198">
        <f t="shared" si="37"/>
        <v>4</v>
      </c>
      <c r="T198">
        <f t="shared" si="38"/>
        <v>3</v>
      </c>
      <c r="U198">
        <f t="shared" si="39"/>
        <v>4</v>
      </c>
      <c r="W198">
        <f t="shared" si="40"/>
        <v>9999.0091999999349</v>
      </c>
    </row>
    <row r="199" spans="1:23" x14ac:dyDescent="0.2">
      <c r="A199">
        <f t="shared" si="31"/>
        <v>191</v>
      </c>
      <c r="C199" s="19"/>
      <c r="D199" s="20"/>
      <c r="E199" s="21"/>
      <c r="F199" s="21"/>
      <c r="I199" s="17"/>
      <c r="Q199">
        <f t="shared" si="35"/>
        <v>0</v>
      </c>
      <c r="R199">
        <f t="shared" si="36"/>
        <v>7</v>
      </c>
      <c r="S199">
        <f t="shared" si="37"/>
        <v>4</v>
      </c>
      <c r="T199">
        <f t="shared" si="38"/>
        <v>3</v>
      </c>
      <c r="U199">
        <f t="shared" si="39"/>
        <v>4</v>
      </c>
      <c r="W199">
        <f t="shared" si="40"/>
        <v>9999.0092999999342</v>
      </c>
    </row>
    <row r="200" spans="1:23" x14ac:dyDescent="0.2">
      <c r="A200">
        <f t="shared" si="31"/>
        <v>192</v>
      </c>
      <c r="C200" s="19"/>
      <c r="D200" s="20"/>
      <c r="E200" s="21"/>
      <c r="F200" s="21"/>
      <c r="I200" s="17"/>
      <c r="Q200">
        <f t="shared" si="35"/>
        <v>0</v>
      </c>
      <c r="R200">
        <f t="shared" si="36"/>
        <v>7</v>
      </c>
      <c r="S200">
        <f t="shared" si="37"/>
        <v>4</v>
      </c>
      <c r="T200">
        <f t="shared" si="38"/>
        <v>3</v>
      </c>
      <c r="U200">
        <f t="shared" si="39"/>
        <v>4</v>
      </c>
      <c r="W200">
        <f t="shared" si="40"/>
        <v>9999.0093999999335</v>
      </c>
    </row>
    <row r="201" spans="1:23" x14ac:dyDescent="0.2">
      <c r="A201">
        <f t="shared" si="31"/>
        <v>193</v>
      </c>
      <c r="C201" s="19"/>
      <c r="D201" s="20"/>
      <c r="E201" s="21"/>
      <c r="F201" s="21"/>
      <c r="I201" s="17"/>
      <c r="Q201">
        <f t="shared" si="35"/>
        <v>0</v>
      </c>
      <c r="R201">
        <f t="shared" si="36"/>
        <v>7</v>
      </c>
      <c r="S201">
        <f t="shared" si="37"/>
        <v>4</v>
      </c>
      <c r="T201">
        <f t="shared" si="38"/>
        <v>3</v>
      </c>
      <c r="U201">
        <f t="shared" si="39"/>
        <v>4</v>
      </c>
      <c r="W201">
        <f t="shared" si="40"/>
        <v>9999.0094999999328</v>
      </c>
    </row>
    <row r="202" spans="1:23" x14ac:dyDescent="0.2">
      <c r="A202">
        <f t="shared" si="31"/>
        <v>194</v>
      </c>
      <c r="C202" s="19"/>
      <c r="D202" s="20"/>
      <c r="E202" s="21"/>
      <c r="F202" s="21"/>
      <c r="I202" s="17"/>
      <c r="Q202">
        <f t="shared" si="35"/>
        <v>0</v>
      </c>
      <c r="R202">
        <f t="shared" si="36"/>
        <v>7</v>
      </c>
      <c r="S202">
        <f t="shared" si="37"/>
        <v>4</v>
      </c>
      <c r="T202">
        <f t="shared" si="38"/>
        <v>3</v>
      </c>
      <c r="U202">
        <f t="shared" si="39"/>
        <v>4</v>
      </c>
      <c r="W202">
        <f t="shared" si="40"/>
        <v>9999.0095999999321</v>
      </c>
    </row>
    <row r="203" spans="1:23" x14ac:dyDescent="0.2">
      <c r="A203">
        <f t="shared" ref="A203:A278" si="41">A202+1</f>
        <v>195</v>
      </c>
      <c r="C203" s="19"/>
      <c r="D203" s="20"/>
      <c r="E203" s="21"/>
      <c r="F203" s="21"/>
      <c r="I203" s="17"/>
      <c r="Q203">
        <f t="shared" si="35"/>
        <v>0</v>
      </c>
      <c r="R203">
        <f t="shared" si="36"/>
        <v>7</v>
      </c>
      <c r="S203">
        <f t="shared" si="37"/>
        <v>4</v>
      </c>
      <c r="T203">
        <f t="shared" si="38"/>
        <v>3</v>
      </c>
      <c r="U203">
        <f t="shared" si="39"/>
        <v>4</v>
      </c>
      <c r="W203">
        <f t="shared" si="40"/>
        <v>9999.0096999999314</v>
      </c>
    </row>
    <row r="204" spans="1:23" x14ac:dyDescent="0.2">
      <c r="A204">
        <f t="shared" si="41"/>
        <v>196</v>
      </c>
      <c r="C204" s="19"/>
      <c r="D204" s="20"/>
      <c r="E204" s="21"/>
      <c r="F204" s="21"/>
      <c r="I204" s="17"/>
      <c r="Q204">
        <f t="shared" si="35"/>
        <v>0</v>
      </c>
      <c r="R204">
        <f t="shared" si="36"/>
        <v>7</v>
      </c>
      <c r="S204">
        <f t="shared" si="37"/>
        <v>4</v>
      </c>
      <c r="T204">
        <f t="shared" si="38"/>
        <v>3</v>
      </c>
      <c r="U204">
        <f t="shared" si="39"/>
        <v>4</v>
      </c>
      <c r="W204">
        <f t="shared" si="40"/>
        <v>9999.0097999999307</v>
      </c>
    </row>
    <row r="205" spans="1:23" x14ac:dyDescent="0.2">
      <c r="A205">
        <f t="shared" si="41"/>
        <v>197</v>
      </c>
      <c r="C205" s="19"/>
      <c r="D205" s="20"/>
      <c r="E205" s="21"/>
      <c r="F205" s="21"/>
      <c r="I205" s="17"/>
      <c r="Q205">
        <f t="shared" si="35"/>
        <v>0</v>
      </c>
      <c r="R205">
        <f t="shared" si="36"/>
        <v>7</v>
      </c>
      <c r="S205">
        <f t="shared" si="37"/>
        <v>4</v>
      </c>
      <c r="T205">
        <f t="shared" si="38"/>
        <v>3</v>
      </c>
      <c r="U205">
        <f t="shared" si="39"/>
        <v>4</v>
      </c>
      <c r="W205">
        <f t="shared" si="40"/>
        <v>9999.00989999993</v>
      </c>
    </row>
    <row r="206" spans="1:23" x14ac:dyDescent="0.2">
      <c r="A206">
        <f t="shared" si="41"/>
        <v>198</v>
      </c>
      <c r="C206" s="19"/>
      <c r="D206" s="20"/>
      <c r="E206" s="21"/>
      <c r="F206" s="21"/>
      <c r="I206" s="17"/>
      <c r="Q206">
        <f t="shared" si="35"/>
        <v>0</v>
      </c>
      <c r="R206">
        <f t="shared" si="36"/>
        <v>7</v>
      </c>
      <c r="S206">
        <f t="shared" si="37"/>
        <v>4</v>
      </c>
      <c r="T206">
        <f t="shared" si="38"/>
        <v>3</v>
      </c>
      <c r="U206">
        <f t="shared" si="39"/>
        <v>4</v>
      </c>
      <c r="W206">
        <f t="shared" si="40"/>
        <v>9999.0099999999293</v>
      </c>
    </row>
    <row r="207" spans="1:23" x14ac:dyDescent="0.2">
      <c r="A207">
        <f t="shared" si="41"/>
        <v>199</v>
      </c>
      <c r="C207" s="19"/>
      <c r="D207" s="20"/>
      <c r="E207" s="21"/>
      <c r="F207" s="21"/>
      <c r="I207" s="17"/>
      <c r="Q207">
        <f t="shared" si="35"/>
        <v>0</v>
      </c>
      <c r="R207">
        <f t="shared" si="36"/>
        <v>7</v>
      </c>
      <c r="S207">
        <f t="shared" si="37"/>
        <v>4</v>
      </c>
      <c r="T207">
        <f t="shared" si="38"/>
        <v>3</v>
      </c>
      <c r="U207">
        <f t="shared" si="39"/>
        <v>4</v>
      </c>
      <c r="W207">
        <f t="shared" si="40"/>
        <v>9999.0100999999286</v>
      </c>
    </row>
    <row r="208" spans="1:23" x14ac:dyDescent="0.2">
      <c r="A208">
        <f t="shared" si="41"/>
        <v>200</v>
      </c>
      <c r="C208" s="19"/>
      <c r="D208" s="20"/>
      <c r="E208" s="21"/>
      <c r="F208" s="21"/>
      <c r="I208" s="17"/>
      <c r="Q208">
        <f t="shared" si="35"/>
        <v>0</v>
      </c>
      <c r="R208">
        <f t="shared" si="36"/>
        <v>7</v>
      </c>
      <c r="S208">
        <f t="shared" si="37"/>
        <v>4</v>
      </c>
      <c r="T208">
        <f t="shared" si="38"/>
        <v>3</v>
      </c>
      <c r="U208">
        <f t="shared" si="39"/>
        <v>4</v>
      </c>
      <c r="W208">
        <f t="shared" si="40"/>
        <v>9999.0101999999279</v>
      </c>
    </row>
    <row r="209" spans="1:23" x14ac:dyDescent="0.2">
      <c r="A209">
        <f t="shared" si="41"/>
        <v>201</v>
      </c>
      <c r="C209" s="19"/>
      <c r="D209" s="20"/>
      <c r="E209" s="21"/>
      <c r="F209" s="21"/>
      <c r="I209" s="17"/>
      <c r="Q209">
        <f t="shared" si="35"/>
        <v>0</v>
      </c>
      <c r="R209">
        <f t="shared" si="36"/>
        <v>7</v>
      </c>
      <c r="S209">
        <f t="shared" si="37"/>
        <v>4</v>
      </c>
      <c r="T209">
        <f t="shared" si="38"/>
        <v>3</v>
      </c>
      <c r="U209">
        <f t="shared" si="39"/>
        <v>4</v>
      </c>
      <c r="W209">
        <f t="shared" si="40"/>
        <v>9999.0102999999272</v>
      </c>
    </row>
    <row r="210" spans="1:23" x14ac:dyDescent="0.2">
      <c r="A210">
        <f t="shared" si="41"/>
        <v>202</v>
      </c>
      <c r="C210" s="19"/>
      <c r="D210" s="20"/>
      <c r="E210" s="21"/>
      <c r="F210" s="21"/>
      <c r="I210" s="17"/>
      <c r="Q210">
        <f t="shared" si="35"/>
        <v>0</v>
      </c>
      <c r="R210">
        <f t="shared" si="36"/>
        <v>7</v>
      </c>
      <c r="S210">
        <f t="shared" si="37"/>
        <v>4</v>
      </c>
      <c r="T210">
        <f t="shared" si="38"/>
        <v>3</v>
      </c>
      <c r="U210">
        <f t="shared" si="39"/>
        <v>4</v>
      </c>
      <c r="W210">
        <f t="shared" si="40"/>
        <v>9999.0103999999264</v>
      </c>
    </row>
    <row r="211" spans="1:23" x14ac:dyDescent="0.2">
      <c r="A211">
        <f t="shared" si="41"/>
        <v>203</v>
      </c>
      <c r="C211" s="19"/>
      <c r="D211" s="20"/>
      <c r="E211" s="21"/>
      <c r="F211" s="21"/>
      <c r="I211" s="17"/>
      <c r="Q211">
        <f t="shared" si="35"/>
        <v>0</v>
      </c>
      <c r="R211">
        <f t="shared" si="36"/>
        <v>7</v>
      </c>
      <c r="S211">
        <f t="shared" si="37"/>
        <v>4</v>
      </c>
      <c r="T211">
        <f t="shared" si="38"/>
        <v>3</v>
      </c>
      <c r="U211">
        <f t="shared" si="39"/>
        <v>4</v>
      </c>
      <c r="W211">
        <f t="shared" si="40"/>
        <v>9999.0104999999257</v>
      </c>
    </row>
    <row r="212" spans="1:23" x14ac:dyDescent="0.2">
      <c r="A212">
        <f t="shared" si="41"/>
        <v>204</v>
      </c>
      <c r="C212" s="19"/>
      <c r="D212" s="20"/>
      <c r="E212" s="21"/>
      <c r="F212" s="21"/>
      <c r="I212" s="17"/>
      <c r="Q212">
        <f t="shared" si="35"/>
        <v>0</v>
      </c>
      <c r="R212">
        <f t="shared" si="36"/>
        <v>7</v>
      </c>
      <c r="S212">
        <f t="shared" si="37"/>
        <v>4</v>
      </c>
      <c r="T212">
        <f t="shared" si="38"/>
        <v>3</v>
      </c>
      <c r="U212">
        <f t="shared" si="39"/>
        <v>4</v>
      </c>
      <c r="W212">
        <f t="shared" si="40"/>
        <v>9999.010599999925</v>
      </c>
    </row>
    <row r="213" spans="1:23" x14ac:dyDescent="0.2">
      <c r="A213">
        <f t="shared" si="41"/>
        <v>205</v>
      </c>
      <c r="C213" s="19"/>
      <c r="D213" s="20"/>
      <c r="E213" s="21"/>
      <c r="F213" s="21"/>
      <c r="I213" s="17"/>
      <c r="Q213">
        <f t="shared" si="35"/>
        <v>0</v>
      </c>
      <c r="R213">
        <f t="shared" si="36"/>
        <v>7</v>
      </c>
      <c r="S213">
        <f t="shared" si="37"/>
        <v>4</v>
      </c>
      <c r="T213">
        <f t="shared" si="38"/>
        <v>3</v>
      </c>
      <c r="U213">
        <f t="shared" si="39"/>
        <v>4</v>
      </c>
      <c r="W213">
        <f t="shared" si="40"/>
        <v>9999.0106999999243</v>
      </c>
    </row>
    <row r="214" spans="1:23" x14ac:dyDescent="0.2">
      <c r="A214">
        <f t="shared" si="41"/>
        <v>206</v>
      </c>
      <c r="C214" s="19"/>
      <c r="D214" s="20"/>
      <c r="E214" s="21"/>
      <c r="F214" s="21"/>
      <c r="I214" s="17"/>
      <c r="Q214">
        <f t="shared" si="35"/>
        <v>0</v>
      </c>
      <c r="R214">
        <f t="shared" si="36"/>
        <v>7</v>
      </c>
      <c r="S214">
        <f t="shared" si="37"/>
        <v>4</v>
      </c>
      <c r="T214">
        <f t="shared" si="38"/>
        <v>3</v>
      </c>
      <c r="U214">
        <f t="shared" si="39"/>
        <v>4</v>
      </c>
      <c r="W214">
        <f t="shared" si="40"/>
        <v>9999.0107999999236</v>
      </c>
    </row>
    <row r="215" spans="1:23" x14ac:dyDescent="0.2">
      <c r="A215">
        <f t="shared" si="41"/>
        <v>207</v>
      </c>
      <c r="C215" s="19"/>
      <c r="D215" s="20"/>
      <c r="E215" s="21"/>
      <c r="F215" s="21"/>
      <c r="I215" s="17"/>
      <c r="Q215">
        <f t="shared" si="35"/>
        <v>0</v>
      </c>
      <c r="R215">
        <f t="shared" si="36"/>
        <v>7</v>
      </c>
      <c r="S215">
        <f t="shared" si="37"/>
        <v>4</v>
      </c>
      <c r="T215">
        <f t="shared" si="38"/>
        <v>3</v>
      </c>
      <c r="U215">
        <f t="shared" si="39"/>
        <v>4</v>
      </c>
      <c r="W215">
        <f t="shared" si="40"/>
        <v>9999.0108999999229</v>
      </c>
    </row>
    <row r="216" spans="1:23" x14ac:dyDescent="0.2">
      <c r="A216">
        <f t="shared" si="41"/>
        <v>208</v>
      </c>
      <c r="C216" s="19"/>
      <c r="D216" s="20"/>
      <c r="E216" s="21"/>
      <c r="F216" s="21"/>
      <c r="I216" s="17"/>
      <c r="Q216">
        <f t="shared" si="35"/>
        <v>0</v>
      </c>
      <c r="R216">
        <f t="shared" si="36"/>
        <v>7</v>
      </c>
      <c r="S216">
        <f t="shared" si="37"/>
        <v>4</v>
      </c>
      <c r="T216">
        <f t="shared" si="38"/>
        <v>3</v>
      </c>
      <c r="U216">
        <f t="shared" si="39"/>
        <v>4</v>
      </c>
      <c r="W216">
        <f t="shared" si="40"/>
        <v>9999.0109999999222</v>
      </c>
    </row>
    <row r="217" spans="1:23" x14ac:dyDescent="0.2">
      <c r="A217">
        <f t="shared" si="41"/>
        <v>209</v>
      </c>
      <c r="C217" s="19"/>
      <c r="D217" s="20"/>
      <c r="E217" s="21"/>
      <c r="F217" s="21"/>
      <c r="I217" s="17"/>
      <c r="Q217">
        <f t="shared" si="35"/>
        <v>0</v>
      </c>
      <c r="R217">
        <f t="shared" si="36"/>
        <v>7</v>
      </c>
      <c r="S217">
        <f t="shared" si="37"/>
        <v>4</v>
      </c>
      <c r="T217">
        <f t="shared" si="38"/>
        <v>3</v>
      </c>
      <c r="U217">
        <f t="shared" si="39"/>
        <v>4</v>
      </c>
      <c r="W217">
        <f t="shared" si="40"/>
        <v>9999.0110999999215</v>
      </c>
    </row>
    <row r="218" spans="1:23" x14ac:dyDescent="0.2">
      <c r="A218">
        <f t="shared" si="41"/>
        <v>210</v>
      </c>
      <c r="C218" s="19"/>
      <c r="D218" s="20"/>
      <c r="E218" s="21"/>
      <c r="F218" s="21"/>
      <c r="I218" s="17"/>
      <c r="Q218">
        <f t="shared" si="35"/>
        <v>0</v>
      </c>
      <c r="R218">
        <f t="shared" si="36"/>
        <v>7</v>
      </c>
      <c r="S218">
        <f t="shared" si="37"/>
        <v>4</v>
      </c>
      <c r="T218">
        <f t="shared" si="38"/>
        <v>3</v>
      </c>
      <c r="U218">
        <f t="shared" si="39"/>
        <v>4</v>
      </c>
      <c r="W218">
        <f t="shared" si="40"/>
        <v>9999.0111999999208</v>
      </c>
    </row>
    <row r="219" spans="1:23" x14ac:dyDescent="0.2">
      <c r="A219">
        <f t="shared" si="41"/>
        <v>211</v>
      </c>
      <c r="C219" s="19"/>
      <c r="D219" s="20"/>
      <c r="E219" s="21"/>
      <c r="F219" s="21"/>
      <c r="I219" s="17"/>
      <c r="Q219">
        <f t="shared" si="35"/>
        <v>0</v>
      </c>
      <c r="R219">
        <f t="shared" si="36"/>
        <v>7</v>
      </c>
      <c r="S219">
        <f t="shared" si="37"/>
        <v>4</v>
      </c>
      <c r="T219">
        <f t="shared" si="38"/>
        <v>3</v>
      </c>
      <c r="U219">
        <f t="shared" si="39"/>
        <v>4</v>
      </c>
      <c r="W219">
        <f t="shared" si="40"/>
        <v>9999.0112999999201</v>
      </c>
    </row>
    <row r="220" spans="1:23" x14ac:dyDescent="0.2">
      <c r="A220">
        <f t="shared" si="41"/>
        <v>212</v>
      </c>
      <c r="C220" s="19"/>
      <c r="D220" s="20"/>
      <c r="E220" s="21"/>
      <c r="F220" s="21"/>
      <c r="I220" s="17"/>
      <c r="Q220">
        <f t="shared" si="35"/>
        <v>0</v>
      </c>
      <c r="R220">
        <f t="shared" si="36"/>
        <v>7</v>
      </c>
      <c r="S220">
        <f t="shared" si="37"/>
        <v>4</v>
      </c>
      <c r="T220">
        <f t="shared" si="38"/>
        <v>3</v>
      </c>
      <c r="U220">
        <f t="shared" si="39"/>
        <v>4</v>
      </c>
      <c r="W220">
        <f t="shared" si="40"/>
        <v>9999.0113999999194</v>
      </c>
    </row>
    <row r="221" spans="1:23" x14ac:dyDescent="0.2">
      <c r="A221">
        <f t="shared" si="41"/>
        <v>213</v>
      </c>
      <c r="C221" s="19"/>
      <c r="D221" s="20"/>
      <c r="E221" s="21"/>
      <c r="F221" s="21"/>
      <c r="I221" s="17"/>
      <c r="Q221">
        <f t="shared" si="35"/>
        <v>0</v>
      </c>
      <c r="R221">
        <f t="shared" si="36"/>
        <v>7</v>
      </c>
      <c r="S221">
        <f t="shared" si="37"/>
        <v>4</v>
      </c>
      <c r="T221">
        <f t="shared" si="38"/>
        <v>3</v>
      </c>
      <c r="U221">
        <f t="shared" si="39"/>
        <v>4</v>
      </c>
      <c r="W221">
        <f t="shared" si="40"/>
        <v>9999.0114999999187</v>
      </c>
    </row>
    <row r="222" spans="1:23" x14ac:dyDescent="0.2">
      <c r="A222">
        <f t="shared" si="41"/>
        <v>214</v>
      </c>
      <c r="C222" s="19"/>
      <c r="D222" s="20"/>
      <c r="E222" s="21"/>
      <c r="F222" s="21"/>
      <c r="I222" s="17"/>
      <c r="Q222">
        <f t="shared" si="35"/>
        <v>0</v>
      </c>
      <c r="R222">
        <f t="shared" si="36"/>
        <v>7</v>
      </c>
      <c r="S222">
        <f t="shared" si="37"/>
        <v>4</v>
      </c>
      <c r="T222">
        <f t="shared" si="38"/>
        <v>3</v>
      </c>
      <c r="U222">
        <f t="shared" si="39"/>
        <v>4</v>
      </c>
      <c r="W222">
        <f t="shared" si="40"/>
        <v>9999.011599999918</v>
      </c>
    </row>
    <row r="223" spans="1:23" x14ac:dyDescent="0.2">
      <c r="A223">
        <f t="shared" si="41"/>
        <v>215</v>
      </c>
      <c r="C223" s="19"/>
      <c r="D223" s="20"/>
      <c r="E223" s="21"/>
      <c r="F223" s="21"/>
      <c r="I223" s="17"/>
      <c r="Q223">
        <f t="shared" si="35"/>
        <v>0</v>
      </c>
      <c r="R223">
        <f t="shared" si="36"/>
        <v>7</v>
      </c>
      <c r="S223">
        <f t="shared" si="37"/>
        <v>4</v>
      </c>
      <c r="T223">
        <f t="shared" si="38"/>
        <v>3</v>
      </c>
      <c r="U223">
        <f t="shared" si="39"/>
        <v>4</v>
      </c>
      <c r="W223">
        <f t="shared" si="40"/>
        <v>9999.0116999999173</v>
      </c>
    </row>
    <row r="224" spans="1:23" x14ac:dyDescent="0.2">
      <c r="A224">
        <f t="shared" si="41"/>
        <v>216</v>
      </c>
      <c r="C224" s="19"/>
      <c r="D224" s="20"/>
      <c r="E224" s="21"/>
      <c r="F224" s="21"/>
      <c r="I224" s="17"/>
      <c r="Q224">
        <f t="shared" si="35"/>
        <v>0</v>
      </c>
      <c r="R224">
        <f t="shared" si="36"/>
        <v>7</v>
      </c>
      <c r="S224">
        <f t="shared" si="37"/>
        <v>4</v>
      </c>
      <c r="T224">
        <f t="shared" si="38"/>
        <v>3</v>
      </c>
      <c r="U224">
        <f t="shared" si="39"/>
        <v>4</v>
      </c>
      <c r="W224">
        <f t="shared" si="40"/>
        <v>9999.0117999999165</v>
      </c>
    </row>
    <row r="225" spans="1:23" x14ac:dyDescent="0.2">
      <c r="A225">
        <f t="shared" si="41"/>
        <v>217</v>
      </c>
      <c r="C225" s="19"/>
      <c r="D225" s="20"/>
      <c r="E225" s="21"/>
      <c r="F225" s="21"/>
      <c r="I225" s="17"/>
      <c r="Q225">
        <f t="shared" si="35"/>
        <v>0</v>
      </c>
      <c r="R225">
        <f t="shared" si="36"/>
        <v>7</v>
      </c>
      <c r="S225">
        <f t="shared" si="37"/>
        <v>4</v>
      </c>
      <c r="T225">
        <f t="shared" si="38"/>
        <v>3</v>
      </c>
      <c r="U225">
        <f t="shared" si="39"/>
        <v>4</v>
      </c>
      <c r="W225">
        <f t="shared" si="40"/>
        <v>9999.0118999999158</v>
      </c>
    </row>
    <row r="226" spans="1:23" x14ac:dyDescent="0.2">
      <c r="A226">
        <f t="shared" si="41"/>
        <v>218</v>
      </c>
      <c r="C226" s="19"/>
      <c r="D226" s="20"/>
      <c r="E226" s="21"/>
      <c r="F226" s="21"/>
      <c r="H226">
        <f t="shared" ref="H226:H231" si="42">C226</f>
        <v>0</v>
      </c>
      <c r="I226" s="17"/>
      <c r="Q226">
        <f t="shared" si="35"/>
        <v>0</v>
      </c>
      <c r="R226">
        <f t="shared" si="36"/>
        <v>7</v>
      </c>
      <c r="S226">
        <f t="shared" si="37"/>
        <v>4</v>
      </c>
      <c r="T226">
        <f t="shared" si="38"/>
        <v>3</v>
      </c>
      <c r="U226">
        <f t="shared" si="39"/>
        <v>4</v>
      </c>
      <c r="W226">
        <f t="shared" si="40"/>
        <v>9999.0119999999151</v>
      </c>
    </row>
    <row r="227" spans="1:23" x14ac:dyDescent="0.2">
      <c r="A227">
        <f t="shared" si="41"/>
        <v>219</v>
      </c>
      <c r="C227" s="19"/>
      <c r="D227" s="20"/>
      <c r="E227" s="21"/>
      <c r="F227" s="21"/>
      <c r="H227">
        <f t="shared" si="42"/>
        <v>0</v>
      </c>
      <c r="I227" s="17"/>
      <c r="Q227">
        <f t="shared" si="35"/>
        <v>0</v>
      </c>
      <c r="R227">
        <f t="shared" si="36"/>
        <v>7</v>
      </c>
      <c r="S227">
        <f t="shared" si="37"/>
        <v>4</v>
      </c>
      <c r="T227">
        <f t="shared" si="38"/>
        <v>3</v>
      </c>
      <c r="U227">
        <f t="shared" si="39"/>
        <v>4</v>
      </c>
      <c r="W227">
        <f t="shared" si="40"/>
        <v>9999.0120999999144</v>
      </c>
    </row>
    <row r="228" spans="1:23" x14ac:dyDescent="0.2">
      <c r="A228">
        <f t="shared" si="41"/>
        <v>220</v>
      </c>
      <c r="C228" s="19"/>
      <c r="D228" s="20"/>
      <c r="E228" s="21"/>
      <c r="F228" s="21"/>
      <c r="H228">
        <f t="shared" si="42"/>
        <v>0</v>
      </c>
      <c r="I228" s="17"/>
      <c r="Q228">
        <f t="shared" si="35"/>
        <v>0</v>
      </c>
      <c r="R228">
        <f t="shared" si="36"/>
        <v>7</v>
      </c>
      <c r="S228">
        <f t="shared" si="37"/>
        <v>4</v>
      </c>
      <c r="T228">
        <f t="shared" si="38"/>
        <v>3</v>
      </c>
      <c r="U228">
        <f t="shared" si="39"/>
        <v>4</v>
      </c>
      <c r="W228">
        <f t="shared" si="40"/>
        <v>9999.0121999999137</v>
      </c>
    </row>
    <row r="229" spans="1:23" x14ac:dyDescent="0.2">
      <c r="A229">
        <f t="shared" si="41"/>
        <v>221</v>
      </c>
      <c r="C229" s="19"/>
      <c r="D229" s="20"/>
      <c r="E229" s="21"/>
      <c r="F229" s="21"/>
      <c r="H229">
        <f t="shared" si="42"/>
        <v>0</v>
      </c>
      <c r="I229" s="17"/>
      <c r="Q229">
        <f t="shared" si="35"/>
        <v>0</v>
      </c>
      <c r="R229">
        <f t="shared" si="36"/>
        <v>7</v>
      </c>
      <c r="S229">
        <f t="shared" si="37"/>
        <v>4</v>
      </c>
      <c r="T229">
        <f t="shared" si="38"/>
        <v>3</v>
      </c>
      <c r="U229">
        <f t="shared" si="39"/>
        <v>4</v>
      </c>
      <c r="W229">
        <f t="shared" si="40"/>
        <v>9999.012299999913</v>
      </c>
    </row>
    <row r="230" spans="1:23" x14ac:dyDescent="0.2">
      <c r="A230">
        <f t="shared" si="41"/>
        <v>222</v>
      </c>
      <c r="C230" s="19"/>
      <c r="D230" s="20"/>
      <c r="E230" s="21"/>
      <c r="F230" s="21"/>
      <c r="H230">
        <f t="shared" si="42"/>
        <v>0</v>
      </c>
      <c r="I230" s="17"/>
      <c r="Q230">
        <f t="shared" si="35"/>
        <v>0</v>
      </c>
      <c r="R230">
        <f>IF(OR(AND(D230&lt;&gt;"",C231="",C271=$C$3),AND(D230&lt;&gt;"",C231=$C$3)),R229+1,R229)</f>
        <v>7</v>
      </c>
      <c r="S230">
        <f>IF(OR(AND(D230&lt;&gt;"",C231="",C271=$C$4),AND(D230&lt;&gt;"",C231=$C$4)),S229+1,S229)</f>
        <v>4</v>
      </c>
      <c r="T230">
        <f>IF(OR(AND(D230&lt;&gt;"",C231="",C271=$C$5),AND(D230&lt;&gt;"",C231=$C$5)),T229+1,T229)</f>
        <v>3</v>
      </c>
      <c r="U230">
        <f>IF(OR(AND(D230&lt;&gt;"",C231="",C271=$C$6),AND(D230&lt;&gt;"",C231=$C$6)),U229+1,U229)</f>
        <v>4</v>
      </c>
      <c r="W230">
        <f t="shared" si="40"/>
        <v>9999.0123999999123</v>
      </c>
    </row>
    <row r="231" spans="1:23" x14ac:dyDescent="0.2">
      <c r="A231">
        <f t="shared" si="41"/>
        <v>223</v>
      </c>
      <c r="C231" s="19"/>
      <c r="D231" s="20"/>
      <c r="E231" s="21"/>
      <c r="F231" s="21"/>
      <c r="H231">
        <f t="shared" si="42"/>
        <v>0</v>
      </c>
      <c r="I231" s="17"/>
      <c r="Q231">
        <f t="shared" si="35"/>
        <v>0</v>
      </c>
      <c r="R231">
        <f>IF(OR(AND(D231&lt;&gt;"",C271="",C272=$C$3),AND(D231&lt;&gt;"",C271=$C$3)),R230+1,R230)</f>
        <v>7</v>
      </c>
      <c r="S231">
        <f>IF(OR(AND(D231&lt;&gt;"",C271="",C272=$C$4),AND(D231&lt;&gt;"",C271=$C$4)),S230+1,S230)</f>
        <v>4</v>
      </c>
      <c r="T231">
        <f>IF(OR(AND(D231&lt;&gt;"",C271="",C272=$C$5),AND(D231&lt;&gt;"",C271=$C$5)),T230+1,T230)</f>
        <v>3</v>
      </c>
      <c r="U231">
        <f>IF(OR(AND(D231&lt;&gt;"",C271="",C272=$C$6),AND(D231&lt;&gt;"",C271=$C$6)),U230+1,U230)</f>
        <v>4</v>
      </c>
      <c r="W231">
        <f t="shared" si="40"/>
        <v>9999.0124999999116</v>
      </c>
    </row>
    <row r="232" spans="1:23" x14ac:dyDescent="0.2">
      <c r="A232">
        <f t="shared" si="41"/>
        <v>224</v>
      </c>
      <c r="C232" s="19"/>
      <c r="D232" s="20"/>
      <c r="E232" s="21"/>
      <c r="F232" s="21"/>
      <c r="H232">
        <f t="shared" ref="H232:H271" si="43">C232</f>
        <v>0</v>
      </c>
      <c r="I232" s="17"/>
      <c r="Q232">
        <f t="shared" ref="Q232:Q271" si="44">E232</f>
        <v>0</v>
      </c>
      <c r="R232">
        <f t="shared" ref="R232:R271" si="45">IF(OR(AND(D232&lt;&gt;"",C272="",C273=$C$3),AND(D232&lt;&gt;"",C272=$C$3)),R231+1,R231)</f>
        <v>7</v>
      </c>
      <c r="S232">
        <f t="shared" ref="S232:S271" si="46">IF(OR(AND(D232&lt;&gt;"",C272="",C273=$C$4),AND(D232&lt;&gt;"",C272=$C$4)),S231+1,S231)</f>
        <v>4</v>
      </c>
      <c r="T232">
        <f t="shared" ref="T232:T271" si="47">IF(OR(AND(D232&lt;&gt;"",C272="",C273=$C$5),AND(D232&lt;&gt;"",C272=$C$5)),T231+1,T231)</f>
        <v>3</v>
      </c>
      <c r="U232">
        <f t="shared" ref="U232:U271" si="48">IF(OR(AND(D232&lt;&gt;"",C272="",C273=$C$6),AND(D232&lt;&gt;"",C272=$C$6)),U231+1,U231)</f>
        <v>4</v>
      </c>
      <c r="W232">
        <f t="shared" ref="W232:W271" si="49">IF(E232="",W231+0.0001,E232)</f>
        <v>9999.0125999999109</v>
      </c>
    </row>
    <row r="233" spans="1:23" x14ac:dyDescent="0.2">
      <c r="A233">
        <f t="shared" si="41"/>
        <v>225</v>
      </c>
      <c r="C233" s="19"/>
      <c r="D233" s="20"/>
      <c r="E233" s="21"/>
      <c r="F233" s="21"/>
      <c r="H233">
        <f t="shared" si="43"/>
        <v>0</v>
      </c>
      <c r="I233" s="17"/>
      <c r="Q233">
        <f t="shared" si="44"/>
        <v>0</v>
      </c>
      <c r="R233">
        <f t="shared" si="45"/>
        <v>7</v>
      </c>
      <c r="S233">
        <f t="shared" si="46"/>
        <v>4</v>
      </c>
      <c r="T233">
        <f t="shared" si="47"/>
        <v>3</v>
      </c>
      <c r="U233">
        <f t="shared" si="48"/>
        <v>4</v>
      </c>
      <c r="W233">
        <f t="shared" si="49"/>
        <v>9999.0126999999102</v>
      </c>
    </row>
    <row r="234" spans="1:23" x14ac:dyDescent="0.2">
      <c r="A234">
        <f t="shared" si="41"/>
        <v>226</v>
      </c>
      <c r="C234" s="19"/>
      <c r="D234" s="20"/>
      <c r="E234" s="21"/>
      <c r="F234" s="21"/>
      <c r="H234">
        <f t="shared" si="43"/>
        <v>0</v>
      </c>
      <c r="I234" s="17"/>
      <c r="Q234">
        <f t="shared" si="44"/>
        <v>0</v>
      </c>
      <c r="R234">
        <f t="shared" si="45"/>
        <v>7</v>
      </c>
      <c r="S234">
        <f t="shared" si="46"/>
        <v>4</v>
      </c>
      <c r="T234">
        <f t="shared" si="47"/>
        <v>3</v>
      </c>
      <c r="U234">
        <f t="shared" si="48"/>
        <v>4</v>
      </c>
      <c r="W234">
        <f t="shared" si="49"/>
        <v>9999.0127999999095</v>
      </c>
    </row>
    <row r="235" spans="1:23" x14ac:dyDescent="0.2">
      <c r="A235">
        <f t="shared" si="41"/>
        <v>227</v>
      </c>
      <c r="C235" s="19"/>
      <c r="D235" s="20"/>
      <c r="E235" s="21"/>
      <c r="F235" s="21"/>
      <c r="H235">
        <f t="shared" si="43"/>
        <v>0</v>
      </c>
      <c r="I235" s="17"/>
      <c r="Q235">
        <f t="shared" si="44"/>
        <v>0</v>
      </c>
      <c r="R235">
        <f t="shared" si="45"/>
        <v>7</v>
      </c>
      <c r="S235">
        <f t="shared" si="46"/>
        <v>4</v>
      </c>
      <c r="T235">
        <f t="shared" si="47"/>
        <v>3</v>
      </c>
      <c r="U235">
        <f t="shared" si="48"/>
        <v>4</v>
      </c>
      <c r="W235">
        <f t="shared" si="49"/>
        <v>9999.0128999999088</v>
      </c>
    </row>
    <row r="236" spans="1:23" x14ac:dyDescent="0.2">
      <c r="A236">
        <f t="shared" si="41"/>
        <v>228</v>
      </c>
      <c r="C236" s="19"/>
      <c r="D236" s="20"/>
      <c r="E236" s="21"/>
      <c r="F236" s="21"/>
      <c r="H236">
        <f t="shared" si="43"/>
        <v>0</v>
      </c>
      <c r="I236" s="17"/>
      <c r="Q236">
        <f t="shared" si="44"/>
        <v>0</v>
      </c>
      <c r="R236">
        <f t="shared" si="45"/>
        <v>7</v>
      </c>
      <c r="S236">
        <f t="shared" si="46"/>
        <v>4</v>
      </c>
      <c r="T236">
        <f t="shared" si="47"/>
        <v>3</v>
      </c>
      <c r="U236">
        <f t="shared" si="48"/>
        <v>4</v>
      </c>
      <c r="W236">
        <f t="shared" si="49"/>
        <v>9999.0129999999081</v>
      </c>
    </row>
    <row r="237" spans="1:23" x14ac:dyDescent="0.2">
      <c r="A237">
        <f t="shared" si="41"/>
        <v>229</v>
      </c>
      <c r="C237" s="19"/>
      <c r="D237" s="20"/>
      <c r="E237" s="21"/>
      <c r="F237" s="21"/>
      <c r="H237">
        <f t="shared" si="43"/>
        <v>0</v>
      </c>
      <c r="I237" s="17"/>
      <c r="Q237">
        <f t="shared" si="44"/>
        <v>0</v>
      </c>
      <c r="R237">
        <f t="shared" si="45"/>
        <v>7</v>
      </c>
      <c r="S237">
        <f t="shared" si="46"/>
        <v>4</v>
      </c>
      <c r="T237">
        <f t="shared" si="47"/>
        <v>3</v>
      </c>
      <c r="U237">
        <f t="shared" si="48"/>
        <v>4</v>
      </c>
      <c r="W237">
        <f t="shared" si="49"/>
        <v>9999.0130999999074</v>
      </c>
    </row>
    <row r="238" spans="1:23" x14ac:dyDescent="0.2">
      <c r="A238">
        <f t="shared" si="41"/>
        <v>230</v>
      </c>
      <c r="C238" s="19"/>
      <c r="D238" s="20"/>
      <c r="E238" s="21"/>
      <c r="F238" s="21"/>
      <c r="H238">
        <f t="shared" si="43"/>
        <v>0</v>
      </c>
      <c r="I238" s="17"/>
      <c r="Q238">
        <f t="shared" si="44"/>
        <v>0</v>
      </c>
      <c r="R238">
        <f t="shared" si="45"/>
        <v>7</v>
      </c>
      <c r="S238">
        <f t="shared" si="46"/>
        <v>4</v>
      </c>
      <c r="T238">
        <f t="shared" si="47"/>
        <v>3</v>
      </c>
      <c r="U238">
        <f t="shared" si="48"/>
        <v>4</v>
      </c>
      <c r="W238">
        <f t="shared" si="49"/>
        <v>9999.0131999999066</v>
      </c>
    </row>
    <row r="239" spans="1:23" x14ac:dyDescent="0.2">
      <c r="A239">
        <f t="shared" si="41"/>
        <v>231</v>
      </c>
      <c r="C239" s="19"/>
      <c r="D239" s="20"/>
      <c r="E239" s="21"/>
      <c r="F239" s="21"/>
      <c r="H239">
        <f t="shared" si="43"/>
        <v>0</v>
      </c>
      <c r="I239" s="17"/>
      <c r="Q239">
        <f t="shared" si="44"/>
        <v>0</v>
      </c>
      <c r="R239">
        <f t="shared" si="45"/>
        <v>7</v>
      </c>
      <c r="S239">
        <f t="shared" si="46"/>
        <v>4</v>
      </c>
      <c r="T239">
        <f t="shared" si="47"/>
        <v>3</v>
      </c>
      <c r="U239">
        <f t="shared" si="48"/>
        <v>4</v>
      </c>
      <c r="W239">
        <f t="shared" si="49"/>
        <v>9999.0132999999059</v>
      </c>
    </row>
    <row r="240" spans="1:23" x14ac:dyDescent="0.2">
      <c r="A240">
        <f t="shared" si="41"/>
        <v>232</v>
      </c>
      <c r="C240" s="19"/>
      <c r="D240" s="20"/>
      <c r="E240" s="21"/>
      <c r="F240" s="21"/>
      <c r="H240">
        <f t="shared" si="43"/>
        <v>0</v>
      </c>
      <c r="I240" s="17"/>
      <c r="Q240">
        <f t="shared" si="44"/>
        <v>0</v>
      </c>
      <c r="R240">
        <f t="shared" si="45"/>
        <v>7</v>
      </c>
      <c r="S240">
        <f t="shared" si="46"/>
        <v>4</v>
      </c>
      <c r="T240">
        <f t="shared" si="47"/>
        <v>3</v>
      </c>
      <c r="U240">
        <f t="shared" si="48"/>
        <v>4</v>
      </c>
      <c r="W240">
        <f t="shared" si="49"/>
        <v>9999.0133999999052</v>
      </c>
    </row>
    <row r="241" spans="1:23" x14ac:dyDescent="0.2">
      <c r="A241">
        <f t="shared" si="41"/>
        <v>233</v>
      </c>
      <c r="C241" s="19"/>
      <c r="D241" s="20"/>
      <c r="E241" s="21"/>
      <c r="F241" s="21"/>
      <c r="H241">
        <f t="shared" si="43"/>
        <v>0</v>
      </c>
      <c r="I241" s="17"/>
      <c r="Q241">
        <f t="shared" si="44"/>
        <v>0</v>
      </c>
      <c r="R241">
        <f t="shared" si="45"/>
        <v>7</v>
      </c>
      <c r="S241">
        <f t="shared" si="46"/>
        <v>4</v>
      </c>
      <c r="T241">
        <f t="shared" si="47"/>
        <v>3</v>
      </c>
      <c r="U241">
        <f t="shared" si="48"/>
        <v>4</v>
      </c>
      <c r="W241">
        <f t="shared" si="49"/>
        <v>9999.0134999999045</v>
      </c>
    </row>
    <row r="242" spans="1:23" x14ac:dyDescent="0.2">
      <c r="A242">
        <f t="shared" si="41"/>
        <v>234</v>
      </c>
      <c r="C242" s="19"/>
      <c r="D242" s="20"/>
      <c r="E242" s="21"/>
      <c r="F242" s="21"/>
      <c r="H242">
        <f t="shared" si="43"/>
        <v>0</v>
      </c>
      <c r="I242" s="17"/>
      <c r="Q242">
        <f t="shared" si="44"/>
        <v>0</v>
      </c>
      <c r="R242">
        <f t="shared" si="45"/>
        <v>7</v>
      </c>
      <c r="S242">
        <f t="shared" si="46"/>
        <v>4</v>
      </c>
      <c r="T242">
        <f t="shared" si="47"/>
        <v>3</v>
      </c>
      <c r="U242">
        <f t="shared" si="48"/>
        <v>4</v>
      </c>
      <c r="W242">
        <f t="shared" si="49"/>
        <v>9999.0135999999038</v>
      </c>
    </row>
    <row r="243" spans="1:23" x14ac:dyDescent="0.2">
      <c r="A243">
        <f t="shared" si="41"/>
        <v>235</v>
      </c>
      <c r="C243" s="19"/>
      <c r="D243" s="20"/>
      <c r="E243" s="21"/>
      <c r="F243" s="21"/>
      <c r="H243">
        <f t="shared" si="43"/>
        <v>0</v>
      </c>
      <c r="I243" s="17"/>
      <c r="Q243">
        <f t="shared" si="44"/>
        <v>0</v>
      </c>
      <c r="R243">
        <f t="shared" si="45"/>
        <v>7</v>
      </c>
      <c r="S243">
        <f t="shared" si="46"/>
        <v>4</v>
      </c>
      <c r="T243">
        <f t="shared" si="47"/>
        <v>3</v>
      </c>
      <c r="U243">
        <f t="shared" si="48"/>
        <v>4</v>
      </c>
      <c r="W243">
        <f t="shared" si="49"/>
        <v>9999.0136999999031</v>
      </c>
    </row>
    <row r="244" spans="1:23" x14ac:dyDescent="0.2">
      <c r="A244">
        <f t="shared" si="41"/>
        <v>236</v>
      </c>
      <c r="C244" s="19"/>
      <c r="D244" s="20"/>
      <c r="E244" s="21"/>
      <c r="F244" s="21"/>
      <c r="H244">
        <f t="shared" si="43"/>
        <v>0</v>
      </c>
      <c r="I244" s="17"/>
      <c r="Q244">
        <f t="shared" si="44"/>
        <v>0</v>
      </c>
      <c r="R244">
        <f t="shared" si="45"/>
        <v>7</v>
      </c>
      <c r="S244">
        <f t="shared" si="46"/>
        <v>4</v>
      </c>
      <c r="T244">
        <f t="shared" si="47"/>
        <v>3</v>
      </c>
      <c r="U244">
        <f t="shared" si="48"/>
        <v>4</v>
      </c>
      <c r="W244">
        <f t="shared" si="49"/>
        <v>9999.0137999999024</v>
      </c>
    </row>
    <row r="245" spans="1:23" x14ac:dyDescent="0.2">
      <c r="A245">
        <f t="shared" si="41"/>
        <v>237</v>
      </c>
      <c r="C245" s="19"/>
      <c r="D245" s="20"/>
      <c r="E245" s="21"/>
      <c r="F245" s="21"/>
      <c r="H245">
        <f t="shared" si="43"/>
        <v>0</v>
      </c>
      <c r="I245" s="17"/>
      <c r="Q245">
        <f t="shared" si="44"/>
        <v>0</v>
      </c>
      <c r="R245">
        <f t="shared" si="45"/>
        <v>7</v>
      </c>
      <c r="S245">
        <f t="shared" si="46"/>
        <v>4</v>
      </c>
      <c r="T245">
        <f t="shared" si="47"/>
        <v>3</v>
      </c>
      <c r="U245">
        <f t="shared" si="48"/>
        <v>4</v>
      </c>
      <c r="W245">
        <f t="shared" si="49"/>
        <v>9999.0138999999017</v>
      </c>
    </row>
    <row r="246" spans="1:23" x14ac:dyDescent="0.2">
      <c r="A246">
        <f t="shared" si="41"/>
        <v>238</v>
      </c>
      <c r="C246" s="19"/>
      <c r="D246" s="20"/>
      <c r="E246" s="21"/>
      <c r="F246" s="21"/>
      <c r="H246">
        <f t="shared" si="43"/>
        <v>0</v>
      </c>
      <c r="I246" s="17"/>
      <c r="Q246">
        <f t="shared" si="44"/>
        <v>0</v>
      </c>
      <c r="R246">
        <f t="shared" si="45"/>
        <v>7</v>
      </c>
      <c r="S246">
        <f t="shared" si="46"/>
        <v>4</v>
      </c>
      <c r="T246">
        <f t="shared" si="47"/>
        <v>3</v>
      </c>
      <c r="U246">
        <f t="shared" si="48"/>
        <v>4</v>
      </c>
      <c r="W246">
        <f t="shared" si="49"/>
        <v>9999.013999999901</v>
      </c>
    </row>
    <row r="247" spans="1:23" x14ac:dyDescent="0.2">
      <c r="A247">
        <f t="shared" si="41"/>
        <v>239</v>
      </c>
      <c r="C247" s="19"/>
      <c r="D247" s="20"/>
      <c r="E247" s="21"/>
      <c r="F247" s="21"/>
      <c r="H247">
        <f t="shared" si="43"/>
        <v>0</v>
      </c>
      <c r="I247" s="17"/>
      <c r="Q247">
        <f t="shared" si="44"/>
        <v>0</v>
      </c>
      <c r="R247">
        <f t="shared" si="45"/>
        <v>7</v>
      </c>
      <c r="S247">
        <f t="shared" si="46"/>
        <v>4</v>
      </c>
      <c r="T247">
        <f t="shared" si="47"/>
        <v>3</v>
      </c>
      <c r="U247">
        <f t="shared" si="48"/>
        <v>4</v>
      </c>
      <c r="W247">
        <f t="shared" si="49"/>
        <v>9999.0140999999003</v>
      </c>
    </row>
    <row r="248" spans="1:23" x14ac:dyDescent="0.2">
      <c r="A248">
        <f t="shared" si="41"/>
        <v>240</v>
      </c>
      <c r="C248" s="19"/>
      <c r="D248" s="20"/>
      <c r="E248" s="21"/>
      <c r="F248" s="21"/>
      <c r="H248">
        <f t="shared" si="43"/>
        <v>0</v>
      </c>
      <c r="I248" s="17"/>
      <c r="Q248">
        <f t="shared" si="44"/>
        <v>0</v>
      </c>
      <c r="R248">
        <f t="shared" si="45"/>
        <v>7</v>
      </c>
      <c r="S248">
        <f t="shared" si="46"/>
        <v>4</v>
      </c>
      <c r="T248">
        <f t="shared" si="47"/>
        <v>3</v>
      </c>
      <c r="U248">
        <f t="shared" si="48"/>
        <v>4</v>
      </c>
      <c r="W248">
        <f t="shared" si="49"/>
        <v>9999.0141999998996</v>
      </c>
    </row>
    <row r="249" spans="1:23" x14ac:dyDescent="0.2">
      <c r="A249">
        <f t="shared" si="41"/>
        <v>241</v>
      </c>
      <c r="C249" s="19"/>
      <c r="D249" s="20"/>
      <c r="E249" s="21"/>
      <c r="F249" s="21"/>
      <c r="H249">
        <f t="shared" si="43"/>
        <v>0</v>
      </c>
      <c r="I249" s="17"/>
      <c r="Q249">
        <f t="shared" si="44"/>
        <v>0</v>
      </c>
      <c r="R249">
        <f t="shared" si="45"/>
        <v>7</v>
      </c>
      <c r="S249">
        <f t="shared" si="46"/>
        <v>4</v>
      </c>
      <c r="T249">
        <f t="shared" si="47"/>
        <v>3</v>
      </c>
      <c r="U249">
        <f t="shared" si="48"/>
        <v>4</v>
      </c>
      <c r="W249">
        <f t="shared" si="49"/>
        <v>9999.0142999998989</v>
      </c>
    </row>
    <row r="250" spans="1:23" x14ac:dyDescent="0.2">
      <c r="A250">
        <f t="shared" si="41"/>
        <v>242</v>
      </c>
      <c r="C250" s="19"/>
      <c r="D250" s="20"/>
      <c r="E250" s="21"/>
      <c r="F250" s="21"/>
      <c r="H250">
        <f t="shared" si="43"/>
        <v>0</v>
      </c>
      <c r="I250" s="17"/>
      <c r="Q250">
        <f t="shared" si="44"/>
        <v>0</v>
      </c>
      <c r="R250">
        <f t="shared" si="45"/>
        <v>7</v>
      </c>
      <c r="S250">
        <f t="shared" si="46"/>
        <v>4</v>
      </c>
      <c r="T250">
        <f t="shared" si="47"/>
        <v>3</v>
      </c>
      <c r="U250">
        <f t="shared" si="48"/>
        <v>4</v>
      </c>
      <c r="W250">
        <f t="shared" si="49"/>
        <v>9999.0143999998982</v>
      </c>
    </row>
    <row r="251" spans="1:23" x14ac:dyDescent="0.2">
      <c r="A251">
        <f t="shared" si="41"/>
        <v>243</v>
      </c>
      <c r="C251" s="19"/>
      <c r="D251" s="20"/>
      <c r="E251" s="21"/>
      <c r="F251" s="21"/>
      <c r="H251">
        <f t="shared" si="43"/>
        <v>0</v>
      </c>
      <c r="I251" s="17"/>
      <c r="Q251">
        <f t="shared" si="44"/>
        <v>0</v>
      </c>
      <c r="R251">
        <f t="shared" si="45"/>
        <v>7</v>
      </c>
      <c r="S251">
        <f t="shared" si="46"/>
        <v>4</v>
      </c>
      <c r="T251">
        <f t="shared" si="47"/>
        <v>3</v>
      </c>
      <c r="U251">
        <f t="shared" si="48"/>
        <v>4</v>
      </c>
      <c r="W251">
        <f t="shared" si="49"/>
        <v>9999.0144999998975</v>
      </c>
    </row>
    <row r="252" spans="1:23" x14ac:dyDescent="0.2">
      <c r="A252">
        <f t="shared" si="41"/>
        <v>244</v>
      </c>
      <c r="C252" s="19"/>
      <c r="D252" s="20"/>
      <c r="E252" s="21"/>
      <c r="F252" s="21"/>
      <c r="H252">
        <f t="shared" si="43"/>
        <v>0</v>
      </c>
      <c r="I252" s="17"/>
      <c r="Q252">
        <f t="shared" si="44"/>
        <v>0</v>
      </c>
      <c r="R252">
        <f t="shared" si="45"/>
        <v>7</v>
      </c>
      <c r="S252">
        <f t="shared" si="46"/>
        <v>4</v>
      </c>
      <c r="T252">
        <f t="shared" si="47"/>
        <v>3</v>
      </c>
      <c r="U252">
        <f t="shared" si="48"/>
        <v>4</v>
      </c>
      <c r="W252">
        <f t="shared" si="49"/>
        <v>9999.0145999998967</v>
      </c>
    </row>
    <row r="253" spans="1:23" x14ac:dyDescent="0.2">
      <c r="A253">
        <f t="shared" si="41"/>
        <v>245</v>
      </c>
      <c r="C253" s="19"/>
      <c r="D253" s="20"/>
      <c r="E253" s="21"/>
      <c r="F253" s="21"/>
      <c r="H253">
        <f t="shared" si="43"/>
        <v>0</v>
      </c>
      <c r="I253" s="17"/>
      <c r="Q253">
        <f t="shared" si="44"/>
        <v>0</v>
      </c>
      <c r="R253">
        <f t="shared" si="45"/>
        <v>7</v>
      </c>
      <c r="S253">
        <f t="shared" si="46"/>
        <v>4</v>
      </c>
      <c r="T253">
        <f t="shared" si="47"/>
        <v>3</v>
      </c>
      <c r="U253">
        <f t="shared" si="48"/>
        <v>4</v>
      </c>
      <c r="W253">
        <f t="shared" si="49"/>
        <v>9999.014699999896</v>
      </c>
    </row>
    <row r="254" spans="1:23" x14ac:dyDescent="0.2">
      <c r="A254">
        <f t="shared" si="41"/>
        <v>246</v>
      </c>
      <c r="C254" s="19"/>
      <c r="D254" s="20"/>
      <c r="E254" s="21"/>
      <c r="F254" s="21"/>
      <c r="H254">
        <f t="shared" si="43"/>
        <v>0</v>
      </c>
      <c r="I254" s="17"/>
      <c r="Q254">
        <f t="shared" si="44"/>
        <v>0</v>
      </c>
      <c r="R254">
        <f t="shared" si="45"/>
        <v>7</v>
      </c>
      <c r="S254">
        <f t="shared" si="46"/>
        <v>4</v>
      </c>
      <c r="T254">
        <f t="shared" si="47"/>
        <v>3</v>
      </c>
      <c r="U254">
        <f t="shared" si="48"/>
        <v>4</v>
      </c>
      <c r="W254">
        <f t="shared" si="49"/>
        <v>9999.0147999998953</v>
      </c>
    </row>
    <row r="255" spans="1:23" x14ac:dyDescent="0.2">
      <c r="A255">
        <f t="shared" si="41"/>
        <v>247</v>
      </c>
      <c r="C255" s="19"/>
      <c r="D255" s="20"/>
      <c r="E255" s="21"/>
      <c r="F255" s="21"/>
      <c r="H255">
        <f t="shared" si="43"/>
        <v>0</v>
      </c>
      <c r="I255" s="17"/>
      <c r="Q255">
        <f t="shared" si="44"/>
        <v>0</v>
      </c>
      <c r="R255">
        <f t="shared" si="45"/>
        <v>7</v>
      </c>
      <c r="S255">
        <f t="shared" si="46"/>
        <v>4</v>
      </c>
      <c r="T255">
        <f t="shared" si="47"/>
        <v>3</v>
      </c>
      <c r="U255">
        <f t="shared" si="48"/>
        <v>4</v>
      </c>
      <c r="W255">
        <f t="shared" si="49"/>
        <v>9999.0148999998946</v>
      </c>
    </row>
    <row r="256" spans="1:23" x14ac:dyDescent="0.2">
      <c r="A256">
        <f t="shared" si="41"/>
        <v>248</v>
      </c>
      <c r="C256" s="19"/>
      <c r="D256" s="20"/>
      <c r="E256" s="21"/>
      <c r="F256" s="21"/>
      <c r="H256">
        <f t="shared" si="43"/>
        <v>0</v>
      </c>
      <c r="I256" s="17"/>
      <c r="Q256">
        <f t="shared" si="44"/>
        <v>0</v>
      </c>
      <c r="R256">
        <f t="shared" si="45"/>
        <v>7</v>
      </c>
      <c r="S256">
        <f t="shared" si="46"/>
        <v>4</v>
      </c>
      <c r="T256">
        <f t="shared" si="47"/>
        <v>3</v>
      </c>
      <c r="U256">
        <f t="shared" si="48"/>
        <v>4</v>
      </c>
      <c r="W256">
        <f t="shared" si="49"/>
        <v>9999.0149999998939</v>
      </c>
    </row>
    <row r="257" spans="1:23" x14ac:dyDescent="0.2">
      <c r="A257">
        <f t="shared" si="41"/>
        <v>249</v>
      </c>
      <c r="C257" s="19"/>
      <c r="D257" s="20"/>
      <c r="E257" s="21"/>
      <c r="F257" s="21"/>
      <c r="H257">
        <f t="shared" si="43"/>
        <v>0</v>
      </c>
      <c r="I257" s="17"/>
      <c r="Q257">
        <f t="shared" si="44"/>
        <v>0</v>
      </c>
      <c r="R257">
        <f t="shared" si="45"/>
        <v>7</v>
      </c>
      <c r="S257">
        <f t="shared" si="46"/>
        <v>4</v>
      </c>
      <c r="T257">
        <f t="shared" si="47"/>
        <v>3</v>
      </c>
      <c r="U257">
        <f t="shared" si="48"/>
        <v>4</v>
      </c>
      <c r="W257">
        <f t="shared" si="49"/>
        <v>9999.0150999998932</v>
      </c>
    </row>
    <row r="258" spans="1:23" x14ac:dyDescent="0.2">
      <c r="A258">
        <f t="shared" si="41"/>
        <v>250</v>
      </c>
      <c r="C258" s="19"/>
      <c r="D258" s="20"/>
      <c r="E258" s="21"/>
      <c r="F258" s="21"/>
      <c r="H258">
        <f t="shared" si="43"/>
        <v>0</v>
      </c>
      <c r="I258" s="17"/>
      <c r="Q258">
        <f t="shared" si="44"/>
        <v>0</v>
      </c>
      <c r="R258">
        <f t="shared" si="45"/>
        <v>7</v>
      </c>
      <c r="S258">
        <f t="shared" si="46"/>
        <v>4</v>
      </c>
      <c r="T258">
        <f t="shared" si="47"/>
        <v>3</v>
      </c>
      <c r="U258">
        <f t="shared" si="48"/>
        <v>4</v>
      </c>
      <c r="W258">
        <f t="shared" si="49"/>
        <v>9999.0151999998925</v>
      </c>
    </row>
    <row r="259" spans="1:23" x14ac:dyDescent="0.2">
      <c r="A259">
        <f t="shared" si="41"/>
        <v>251</v>
      </c>
      <c r="C259" s="19"/>
      <c r="D259" s="20"/>
      <c r="E259" s="21"/>
      <c r="F259" s="21"/>
      <c r="H259">
        <f t="shared" si="43"/>
        <v>0</v>
      </c>
      <c r="I259" s="17"/>
      <c r="Q259">
        <f t="shared" si="44"/>
        <v>0</v>
      </c>
      <c r="R259">
        <f t="shared" si="45"/>
        <v>7</v>
      </c>
      <c r="S259">
        <f t="shared" si="46"/>
        <v>4</v>
      </c>
      <c r="T259">
        <f t="shared" si="47"/>
        <v>3</v>
      </c>
      <c r="U259">
        <f t="shared" si="48"/>
        <v>4</v>
      </c>
      <c r="W259">
        <f t="shared" si="49"/>
        <v>9999.0152999998918</v>
      </c>
    </row>
    <row r="260" spans="1:23" x14ac:dyDescent="0.2">
      <c r="A260">
        <f t="shared" si="41"/>
        <v>252</v>
      </c>
      <c r="C260" s="19"/>
      <c r="D260" s="20"/>
      <c r="E260" s="21"/>
      <c r="F260" s="21"/>
      <c r="H260">
        <f t="shared" si="43"/>
        <v>0</v>
      </c>
      <c r="I260" s="17"/>
      <c r="Q260">
        <f t="shared" si="44"/>
        <v>0</v>
      </c>
      <c r="R260">
        <f t="shared" si="45"/>
        <v>7</v>
      </c>
      <c r="S260">
        <f t="shared" si="46"/>
        <v>4</v>
      </c>
      <c r="T260">
        <f t="shared" si="47"/>
        <v>3</v>
      </c>
      <c r="U260">
        <f t="shared" si="48"/>
        <v>4</v>
      </c>
      <c r="W260">
        <f t="shared" si="49"/>
        <v>9999.0153999998911</v>
      </c>
    </row>
    <row r="261" spans="1:23" x14ac:dyDescent="0.2">
      <c r="A261">
        <f t="shared" si="41"/>
        <v>253</v>
      </c>
      <c r="C261" s="19"/>
      <c r="D261" s="20"/>
      <c r="E261" s="21"/>
      <c r="F261" s="21"/>
      <c r="H261">
        <f t="shared" si="43"/>
        <v>0</v>
      </c>
      <c r="I261" s="17"/>
      <c r="Q261">
        <f t="shared" si="44"/>
        <v>0</v>
      </c>
      <c r="R261">
        <f t="shared" si="45"/>
        <v>7</v>
      </c>
      <c r="S261">
        <f t="shared" si="46"/>
        <v>4</v>
      </c>
      <c r="T261">
        <f t="shared" si="47"/>
        <v>3</v>
      </c>
      <c r="U261">
        <f t="shared" si="48"/>
        <v>4</v>
      </c>
      <c r="W261">
        <f t="shared" si="49"/>
        <v>9999.0154999998904</v>
      </c>
    </row>
    <row r="262" spans="1:23" x14ac:dyDescent="0.2">
      <c r="A262">
        <f t="shared" si="41"/>
        <v>254</v>
      </c>
      <c r="C262" s="19"/>
      <c r="D262" s="20"/>
      <c r="E262" s="21"/>
      <c r="F262" s="21"/>
      <c r="H262">
        <f t="shared" si="43"/>
        <v>0</v>
      </c>
      <c r="I262" s="17"/>
      <c r="Q262">
        <f t="shared" si="44"/>
        <v>0</v>
      </c>
      <c r="R262">
        <f t="shared" si="45"/>
        <v>7</v>
      </c>
      <c r="S262">
        <f t="shared" si="46"/>
        <v>4</v>
      </c>
      <c r="T262">
        <f t="shared" si="47"/>
        <v>3</v>
      </c>
      <c r="U262">
        <f t="shared" si="48"/>
        <v>4</v>
      </c>
      <c r="W262">
        <f t="shared" si="49"/>
        <v>9999.0155999998897</v>
      </c>
    </row>
    <row r="263" spans="1:23" x14ac:dyDescent="0.2">
      <c r="A263">
        <f t="shared" si="41"/>
        <v>255</v>
      </c>
      <c r="C263" s="19"/>
      <c r="D263" s="20"/>
      <c r="E263" s="21"/>
      <c r="F263" s="21"/>
      <c r="H263">
        <f t="shared" si="43"/>
        <v>0</v>
      </c>
      <c r="I263" s="17"/>
      <c r="Q263">
        <f t="shared" si="44"/>
        <v>0</v>
      </c>
      <c r="R263">
        <f t="shared" si="45"/>
        <v>7</v>
      </c>
      <c r="S263">
        <f t="shared" si="46"/>
        <v>4</v>
      </c>
      <c r="T263">
        <f t="shared" si="47"/>
        <v>3</v>
      </c>
      <c r="U263">
        <f t="shared" si="48"/>
        <v>4</v>
      </c>
      <c r="W263">
        <f t="shared" si="49"/>
        <v>9999.015699999889</v>
      </c>
    </row>
    <row r="264" spans="1:23" x14ac:dyDescent="0.2">
      <c r="A264">
        <f t="shared" si="41"/>
        <v>256</v>
      </c>
      <c r="C264" s="19"/>
      <c r="D264" s="20"/>
      <c r="E264" s="21"/>
      <c r="F264" s="21"/>
      <c r="H264">
        <f t="shared" si="43"/>
        <v>0</v>
      </c>
      <c r="I264" s="17"/>
      <c r="Q264">
        <f t="shared" si="44"/>
        <v>0</v>
      </c>
      <c r="R264">
        <f t="shared" si="45"/>
        <v>7</v>
      </c>
      <c r="S264">
        <f t="shared" si="46"/>
        <v>4</v>
      </c>
      <c r="T264">
        <f t="shared" si="47"/>
        <v>3</v>
      </c>
      <c r="U264">
        <f t="shared" si="48"/>
        <v>4</v>
      </c>
      <c r="W264">
        <f t="shared" si="49"/>
        <v>9999.0157999998883</v>
      </c>
    </row>
    <row r="265" spans="1:23" x14ac:dyDescent="0.2">
      <c r="A265">
        <f t="shared" si="41"/>
        <v>257</v>
      </c>
      <c r="C265" s="19"/>
      <c r="D265" s="20"/>
      <c r="E265" s="21"/>
      <c r="F265" s="21"/>
      <c r="H265">
        <f t="shared" si="43"/>
        <v>0</v>
      </c>
      <c r="I265" s="17"/>
      <c r="Q265">
        <f t="shared" si="44"/>
        <v>0</v>
      </c>
      <c r="R265">
        <f t="shared" si="45"/>
        <v>7</v>
      </c>
      <c r="S265">
        <f t="shared" si="46"/>
        <v>4</v>
      </c>
      <c r="T265">
        <f t="shared" si="47"/>
        <v>3</v>
      </c>
      <c r="U265">
        <f t="shared" si="48"/>
        <v>4</v>
      </c>
      <c r="W265">
        <f t="shared" si="49"/>
        <v>9999.0158999998876</v>
      </c>
    </row>
    <row r="266" spans="1:23" x14ac:dyDescent="0.2">
      <c r="A266">
        <f t="shared" si="41"/>
        <v>258</v>
      </c>
      <c r="C266" s="19"/>
      <c r="D266" s="20"/>
      <c r="E266" s="21"/>
      <c r="F266" s="21"/>
      <c r="H266">
        <f t="shared" si="43"/>
        <v>0</v>
      </c>
      <c r="I266" s="17"/>
      <c r="Q266">
        <f t="shared" si="44"/>
        <v>0</v>
      </c>
      <c r="R266">
        <f t="shared" si="45"/>
        <v>7</v>
      </c>
      <c r="S266">
        <f t="shared" si="46"/>
        <v>4</v>
      </c>
      <c r="T266">
        <f t="shared" si="47"/>
        <v>3</v>
      </c>
      <c r="U266">
        <f t="shared" si="48"/>
        <v>4</v>
      </c>
      <c r="W266">
        <f t="shared" si="49"/>
        <v>9999.0159999998868</v>
      </c>
    </row>
    <row r="267" spans="1:23" x14ac:dyDescent="0.2">
      <c r="A267">
        <f t="shared" si="41"/>
        <v>259</v>
      </c>
      <c r="C267" s="19"/>
      <c r="D267" s="20"/>
      <c r="E267" s="21"/>
      <c r="F267" s="21"/>
      <c r="H267">
        <f t="shared" si="43"/>
        <v>0</v>
      </c>
      <c r="I267" s="17"/>
      <c r="Q267">
        <f t="shared" si="44"/>
        <v>0</v>
      </c>
      <c r="R267">
        <f t="shared" si="45"/>
        <v>7</v>
      </c>
      <c r="S267">
        <f t="shared" si="46"/>
        <v>4</v>
      </c>
      <c r="T267">
        <f t="shared" si="47"/>
        <v>3</v>
      </c>
      <c r="U267">
        <f t="shared" si="48"/>
        <v>4</v>
      </c>
      <c r="W267">
        <f t="shared" si="49"/>
        <v>9999.0160999998861</v>
      </c>
    </row>
    <row r="268" spans="1:23" x14ac:dyDescent="0.2">
      <c r="A268">
        <f t="shared" si="41"/>
        <v>260</v>
      </c>
      <c r="C268" s="19"/>
      <c r="D268" s="20"/>
      <c r="E268" s="21"/>
      <c r="F268" s="21"/>
      <c r="H268">
        <f t="shared" si="43"/>
        <v>0</v>
      </c>
      <c r="I268" s="17"/>
      <c r="Q268">
        <f t="shared" si="44"/>
        <v>0</v>
      </c>
      <c r="R268">
        <f t="shared" si="45"/>
        <v>7</v>
      </c>
      <c r="S268">
        <f t="shared" si="46"/>
        <v>4</v>
      </c>
      <c r="T268">
        <f t="shared" si="47"/>
        <v>3</v>
      </c>
      <c r="U268">
        <f t="shared" si="48"/>
        <v>4</v>
      </c>
      <c r="W268">
        <f t="shared" si="49"/>
        <v>9999.0161999998854</v>
      </c>
    </row>
    <row r="269" spans="1:23" x14ac:dyDescent="0.2">
      <c r="A269">
        <f t="shared" si="41"/>
        <v>261</v>
      </c>
      <c r="C269" s="19"/>
      <c r="D269" s="20"/>
      <c r="E269" s="21"/>
      <c r="F269" s="21"/>
      <c r="H269">
        <f t="shared" si="43"/>
        <v>0</v>
      </c>
      <c r="I269" s="17"/>
      <c r="Q269">
        <f t="shared" si="44"/>
        <v>0</v>
      </c>
      <c r="R269">
        <f t="shared" si="45"/>
        <v>7</v>
      </c>
      <c r="S269">
        <f t="shared" si="46"/>
        <v>4</v>
      </c>
      <c r="T269">
        <f t="shared" si="47"/>
        <v>3</v>
      </c>
      <c r="U269">
        <f t="shared" si="48"/>
        <v>4</v>
      </c>
      <c r="W269">
        <f t="shared" si="49"/>
        <v>9999.0162999998847</v>
      </c>
    </row>
    <row r="270" spans="1:23" x14ac:dyDescent="0.2">
      <c r="A270">
        <f t="shared" si="41"/>
        <v>262</v>
      </c>
      <c r="C270" s="19"/>
      <c r="D270" s="20"/>
      <c r="E270" s="21"/>
      <c r="F270" s="21"/>
      <c r="H270">
        <f t="shared" si="43"/>
        <v>0</v>
      </c>
      <c r="I270" s="17"/>
      <c r="Q270">
        <f t="shared" si="44"/>
        <v>0</v>
      </c>
      <c r="R270">
        <f t="shared" si="45"/>
        <v>7</v>
      </c>
      <c r="S270">
        <f t="shared" si="46"/>
        <v>4</v>
      </c>
      <c r="T270">
        <f t="shared" si="47"/>
        <v>3</v>
      </c>
      <c r="U270">
        <f t="shared" si="48"/>
        <v>4</v>
      </c>
      <c r="W270">
        <f t="shared" si="49"/>
        <v>9999.016399999884</v>
      </c>
    </row>
    <row r="271" spans="1:23" x14ac:dyDescent="0.2">
      <c r="A271">
        <f t="shared" si="41"/>
        <v>263</v>
      </c>
      <c r="C271" s="19"/>
      <c r="D271" s="20"/>
      <c r="E271" s="21"/>
      <c r="F271" s="21"/>
      <c r="H271">
        <f t="shared" si="43"/>
        <v>0</v>
      </c>
      <c r="I271" s="17"/>
      <c r="Q271">
        <f t="shared" si="44"/>
        <v>0</v>
      </c>
      <c r="R271">
        <f t="shared" si="45"/>
        <v>7</v>
      </c>
      <c r="S271">
        <f t="shared" si="46"/>
        <v>4</v>
      </c>
      <c r="T271">
        <f t="shared" si="47"/>
        <v>3</v>
      </c>
      <c r="U271">
        <f t="shared" si="48"/>
        <v>4</v>
      </c>
      <c r="W271">
        <f t="shared" si="49"/>
        <v>9999.0164999998833</v>
      </c>
    </row>
    <row r="272" spans="1:23" x14ac:dyDescent="0.2">
      <c r="A272">
        <f t="shared" si="41"/>
        <v>264</v>
      </c>
      <c r="C272" s="19"/>
      <c r="D272" s="20"/>
      <c r="E272" s="21"/>
      <c r="F272" s="21"/>
      <c r="H272">
        <f t="shared" ref="H272:H278" si="50">C272</f>
        <v>0</v>
      </c>
      <c r="I272" s="17"/>
      <c r="Q272">
        <f t="shared" si="35"/>
        <v>0</v>
      </c>
      <c r="R272">
        <f t="shared" ref="R272:R278" si="51">IF(OR(AND(D272&lt;&gt;"",C273="",C274=$C$3),AND(D272&lt;&gt;"",C273=$C$3)),R271+1,R271)</f>
        <v>7</v>
      </c>
      <c r="S272">
        <f t="shared" ref="S272:S278" si="52">IF(OR(AND(D272&lt;&gt;"",C273="",C274=$C$4),AND(D272&lt;&gt;"",C273=$C$4)),S271+1,S271)</f>
        <v>4</v>
      </c>
      <c r="T272">
        <f t="shared" ref="T272:T278" si="53">IF(OR(AND(D272&lt;&gt;"",C273="",C274=$C$5),AND(D272&lt;&gt;"",C273=$C$5)),T271+1,T271)</f>
        <v>3</v>
      </c>
      <c r="U272">
        <f t="shared" ref="U272:U278" si="54">IF(OR(AND(D272&lt;&gt;"",C273="",C274=$C$6),AND(D272&lt;&gt;"",C273=$C$6)),U271+1,U271)</f>
        <v>4</v>
      </c>
      <c r="W272">
        <f t="shared" si="40"/>
        <v>9999.0165999998826</v>
      </c>
    </row>
    <row r="273" spans="1:23" x14ac:dyDescent="0.2">
      <c r="A273">
        <f t="shared" si="41"/>
        <v>265</v>
      </c>
      <c r="C273" s="19"/>
      <c r="D273" s="20"/>
      <c r="E273" s="21"/>
      <c r="F273" s="21"/>
      <c r="H273">
        <f t="shared" si="50"/>
        <v>0</v>
      </c>
      <c r="I273" s="17"/>
      <c r="Q273">
        <f t="shared" si="35"/>
        <v>0</v>
      </c>
      <c r="R273">
        <f t="shared" si="51"/>
        <v>7</v>
      </c>
      <c r="S273">
        <f t="shared" si="52"/>
        <v>4</v>
      </c>
      <c r="T273">
        <f t="shared" si="53"/>
        <v>3</v>
      </c>
      <c r="U273">
        <f t="shared" si="54"/>
        <v>4</v>
      </c>
      <c r="W273">
        <f t="shared" si="40"/>
        <v>9999.0166999998819</v>
      </c>
    </row>
    <row r="274" spans="1:23" x14ac:dyDescent="0.2">
      <c r="A274">
        <f t="shared" si="41"/>
        <v>266</v>
      </c>
      <c r="C274" s="19"/>
      <c r="D274" s="20"/>
      <c r="E274" s="21"/>
      <c r="F274" s="21"/>
      <c r="H274">
        <f t="shared" si="50"/>
        <v>0</v>
      </c>
      <c r="I274" s="17"/>
      <c r="Q274">
        <f t="shared" si="35"/>
        <v>0</v>
      </c>
      <c r="R274">
        <f t="shared" si="51"/>
        <v>7</v>
      </c>
      <c r="S274">
        <f t="shared" si="52"/>
        <v>4</v>
      </c>
      <c r="T274">
        <f t="shared" si="53"/>
        <v>3</v>
      </c>
      <c r="U274">
        <f t="shared" si="54"/>
        <v>4</v>
      </c>
      <c r="W274">
        <f t="shared" si="40"/>
        <v>9999.0167999998812</v>
      </c>
    </row>
    <row r="275" spans="1:23" x14ac:dyDescent="0.2">
      <c r="A275">
        <f t="shared" si="41"/>
        <v>267</v>
      </c>
      <c r="C275" s="19"/>
      <c r="D275" s="20"/>
      <c r="E275" s="21"/>
      <c r="F275" s="21"/>
      <c r="H275">
        <f t="shared" si="50"/>
        <v>0</v>
      </c>
      <c r="I275" s="17"/>
      <c r="Q275">
        <f t="shared" si="35"/>
        <v>0</v>
      </c>
      <c r="R275">
        <f t="shared" si="51"/>
        <v>7</v>
      </c>
      <c r="S275">
        <f t="shared" si="52"/>
        <v>4</v>
      </c>
      <c r="T275">
        <f t="shared" si="53"/>
        <v>3</v>
      </c>
      <c r="U275">
        <f t="shared" si="54"/>
        <v>4</v>
      </c>
      <c r="W275">
        <f t="shared" si="40"/>
        <v>9999.0168999998805</v>
      </c>
    </row>
    <row r="276" spans="1:23" x14ac:dyDescent="0.2">
      <c r="A276">
        <f t="shared" si="41"/>
        <v>268</v>
      </c>
      <c r="C276" s="19"/>
      <c r="D276" s="20"/>
      <c r="E276" s="21"/>
      <c r="F276" s="21"/>
      <c r="H276">
        <f t="shared" si="50"/>
        <v>0</v>
      </c>
      <c r="I276" s="17"/>
      <c r="Q276">
        <f t="shared" si="35"/>
        <v>0</v>
      </c>
      <c r="R276">
        <f t="shared" si="51"/>
        <v>7</v>
      </c>
      <c r="S276">
        <f t="shared" si="52"/>
        <v>4</v>
      </c>
      <c r="T276">
        <f t="shared" si="53"/>
        <v>3</v>
      </c>
      <c r="U276">
        <f t="shared" si="54"/>
        <v>4</v>
      </c>
      <c r="W276">
        <f t="shared" si="40"/>
        <v>9999.0169999998798</v>
      </c>
    </row>
    <row r="277" spans="1:23" x14ac:dyDescent="0.2">
      <c r="A277">
        <f t="shared" si="41"/>
        <v>269</v>
      </c>
      <c r="C277" s="19"/>
      <c r="D277" s="20"/>
      <c r="E277" s="21"/>
      <c r="F277" s="21"/>
      <c r="H277">
        <f t="shared" si="50"/>
        <v>0</v>
      </c>
      <c r="I277" s="17"/>
      <c r="Q277">
        <f t="shared" si="35"/>
        <v>0</v>
      </c>
      <c r="R277">
        <f t="shared" si="51"/>
        <v>7</v>
      </c>
      <c r="S277">
        <f t="shared" si="52"/>
        <v>4</v>
      </c>
      <c r="T277">
        <f t="shared" si="53"/>
        <v>3</v>
      </c>
      <c r="U277">
        <f t="shared" si="54"/>
        <v>4</v>
      </c>
      <c r="W277">
        <f t="shared" si="40"/>
        <v>9999.0170999998791</v>
      </c>
    </row>
    <row r="278" spans="1:23" x14ac:dyDescent="0.2">
      <c r="A278">
        <f t="shared" si="41"/>
        <v>270</v>
      </c>
      <c r="C278" s="18"/>
      <c r="D278" s="10"/>
      <c r="E278" s="11"/>
      <c r="F278" s="11"/>
      <c r="H278">
        <f t="shared" si="50"/>
        <v>0</v>
      </c>
      <c r="I278" s="8"/>
      <c r="Q278">
        <f>E278</f>
        <v>0</v>
      </c>
      <c r="R278">
        <f t="shared" si="51"/>
        <v>7</v>
      </c>
      <c r="S278">
        <f t="shared" si="52"/>
        <v>4</v>
      </c>
      <c r="T278">
        <f t="shared" si="53"/>
        <v>3</v>
      </c>
      <c r="U278">
        <f t="shared" si="54"/>
        <v>4</v>
      </c>
      <c r="W278">
        <f>IF(E278="",W277+0.0001,E278)</f>
        <v>9999.0171999998784</v>
      </c>
    </row>
    <row r="279" spans="1:23" x14ac:dyDescent="0.2">
      <c r="C279" s="3">
        <f>COUNTIF(C$9:C$278,C3)</f>
        <v>25</v>
      </c>
      <c r="D279" s="12"/>
      <c r="E279" s="12"/>
      <c r="F279" s="12"/>
    </row>
    <row r="280" spans="1:23" x14ac:dyDescent="0.2">
      <c r="C280" s="3">
        <f>COUNTIF(C$9:C$278,C4)</f>
        <v>13</v>
      </c>
    </row>
    <row r="281" spans="1:23" x14ac:dyDescent="0.2">
      <c r="C281" s="3">
        <f>COUNTIF(C$9:C$278,C5)</f>
        <v>24</v>
      </c>
    </row>
    <row r="282" spans="1:23" x14ac:dyDescent="0.2">
      <c r="C282" s="3">
        <f>COUNTIF(C$9:C$278,C6)</f>
        <v>18</v>
      </c>
    </row>
    <row r="283" spans="1:23" x14ac:dyDescent="0.2">
      <c r="C283" s="3">
        <v>0</v>
      </c>
    </row>
  </sheetData>
  <sheetProtection sheet="1" formatCells="0" insertHyperlinks="0"/>
  <mergeCells count="2">
    <mergeCell ref="C2:F2"/>
    <mergeCell ref="B1:I1"/>
  </mergeCells>
  <phoneticPr fontId="4" type="noConversion"/>
  <conditionalFormatting sqref="I278">
    <cfRule type="cellIs" dxfId="2" priority="8" stopIfTrue="1" operator="notEqual">
      <formula>""</formula>
    </cfRule>
  </conditionalFormatting>
  <conditionalFormatting sqref="I9:I167 B9:B167">
    <cfRule type="cellIs" dxfId="1" priority="9" stopIfTrue="1" operator="notEqual">
      <formula>""</formula>
    </cfRule>
  </conditionalFormatting>
  <conditionalFormatting sqref="I168:I277">
    <cfRule type="cellIs" dxfId="0" priority="6"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Anleitung</vt:lpstr>
      <vt:lpstr>Konten zum Auswählen</vt:lpstr>
      <vt:lpstr>Ihr Kontenplan</vt:lpstr>
      <vt:lpstr>Anleitung!Druckbereich</vt:lpstr>
      <vt:lpstr>'Ihr Kontenplan'!Druckbereich</vt:lpstr>
      <vt:lpstr>'Konten zum Auswählen'!Druckbereich</vt:lpstr>
      <vt:lpstr>'Ihr Kontenplan'!Drucktitel</vt:lpstr>
      <vt:lpstr>'Konten zum Auswählen'!Drucktitel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F. Liebrich</dc:creator>
  <cp:lastModifiedBy>Christin Hausmann</cp:lastModifiedBy>
  <cp:lastPrinted>2011-01-19T09:14:25Z</cp:lastPrinted>
  <dcterms:created xsi:type="dcterms:W3CDTF">2009-08-20T15:58:18Z</dcterms:created>
  <dcterms:modified xsi:type="dcterms:W3CDTF">2020-04-27T10:33:43Z</dcterms:modified>
</cp:coreProperties>
</file>